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P&amp;L" sheetId="1" r:id="rId1"/>
    <sheet name="BS" sheetId="3" r:id="rId2"/>
    <sheet name="CF" sheetId="2" r:id="rId3"/>
  </sheets>
  <calcPr calcId="162913" calcMode="manual"/>
</workbook>
</file>

<file path=xl/calcChain.xml><?xml version="1.0" encoding="utf-8"?>
<calcChain xmlns="http://schemas.openxmlformats.org/spreadsheetml/2006/main">
  <c r="N42" i="1" l="1"/>
  <c r="O34" i="2" l="1"/>
  <c r="N34" i="2"/>
  <c r="N23" i="2"/>
  <c r="O23" i="2"/>
  <c r="O8" i="2" l="1"/>
  <c r="O12" i="2" s="1"/>
  <c r="O36" i="2" s="1"/>
  <c r="O42" i="2" s="1"/>
  <c r="O48" i="2" s="1"/>
  <c r="N8" i="2"/>
  <c r="N12" i="2" s="1"/>
  <c r="N36" i="2" s="1"/>
  <c r="N42" i="2" s="1"/>
  <c r="N48" i="2" s="1"/>
  <c r="P46" i="3" l="1"/>
  <c r="O46" i="3"/>
  <c r="O36" i="3"/>
  <c r="O47" i="3" s="1"/>
  <c r="P36" i="3"/>
  <c r="P30" i="3"/>
  <c r="O30" i="3"/>
  <c r="P22" i="3"/>
  <c r="O22" i="3"/>
  <c r="P12" i="3"/>
  <c r="O12" i="3"/>
  <c r="N51" i="1"/>
  <c r="N38" i="1"/>
  <c r="N26" i="1"/>
  <c r="N21" i="1"/>
  <c r="N16" i="1"/>
  <c r="O16" i="1"/>
  <c r="N11" i="1"/>
  <c r="O23" i="3" l="1"/>
  <c r="N37" i="1"/>
  <c r="N56" i="1" s="1"/>
  <c r="N58" i="1" s="1"/>
  <c r="N59" i="1" s="1"/>
  <c r="P47" i="3"/>
  <c r="P49" i="3" s="1"/>
  <c r="P23" i="3"/>
  <c r="O49" i="3"/>
  <c r="N50" i="1" l="1"/>
  <c r="N54" i="1" s="1"/>
  <c r="N57" i="1"/>
  <c r="O51" i="1"/>
  <c r="O42" i="1"/>
  <c r="O38" i="1"/>
  <c r="O26" i="1"/>
  <c r="O21" i="1"/>
  <c r="O11" i="1" l="1"/>
  <c r="O37" i="1" s="1"/>
  <c r="O56" i="1" s="1"/>
  <c r="O58" i="1" l="1"/>
  <c r="O59" i="1" s="1"/>
  <c r="O57" i="1"/>
  <c r="M38" i="1"/>
  <c r="L38" i="1"/>
  <c r="K38" i="1"/>
  <c r="J38" i="1"/>
  <c r="I38" i="1"/>
  <c r="H38" i="1"/>
  <c r="G38" i="1"/>
  <c r="F38" i="1"/>
  <c r="E38" i="1"/>
  <c r="D38" i="1"/>
  <c r="C38" i="1"/>
  <c r="O50" i="1" l="1"/>
  <c r="O54" i="1" s="1"/>
  <c r="M16" i="1"/>
  <c r="M34" i="2" l="1"/>
  <c r="M23" i="2"/>
  <c r="M8" i="2"/>
  <c r="M12" i="2" s="1"/>
  <c r="N30" i="3"/>
  <c r="N12" i="3"/>
  <c r="N22" i="3"/>
  <c r="N36" i="3"/>
  <c r="N46" i="3"/>
  <c r="M11" i="1"/>
  <c r="M26" i="1"/>
  <c r="M36" i="2" l="1"/>
  <c r="M42" i="2" s="1"/>
  <c r="M48" i="2" s="1"/>
  <c r="N47" i="3"/>
  <c r="N49" i="3" s="1"/>
  <c r="N23" i="3"/>
  <c r="M12" i="3" l="1"/>
  <c r="J11" i="1" l="1"/>
  <c r="K26" i="1" l="1"/>
  <c r="L16" i="1" l="1"/>
  <c r="M46" i="3" l="1"/>
  <c r="M36" i="3"/>
  <c r="M30" i="3"/>
  <c r="M22" i="3"/>
  <c r="L34" i="2"/>
  <c r="L23" i="2"/>
  <c r="L8" i="2"/>
  <c r="L12" i="2" s="1"/>
  <c r="M51" i="1"/>
  <c r="L51" i="1"/>
  <c r="M42" i="1"/>
  <c r="L42" i="1"/>
  <c r="L26" i="1"/>
  <c r="M21" i="1"/>
  <c r="L21" i="1"/>
  <c r="K16" i="1"/>
  <c r="L11" i="1"/>
  <c r="M37" i="1" l="1"/>
  <c r="M56" i="1" s="1"/>
  <c r="M58" i="1" s="1"/>
  <c r="M59" i="1" s="1"/>
  <c r="L36" i="2"/>
  <c r="L42" i="2" s="1"/>
  <c r="L48" i="2" s="1"/>
  <c r="L37" i="1"/>
  <c r="M47" i="3"/>
  <c r="M49" i="3" s="1"/>
  <c r="M23" i="3"/>
  <c r="L56" i="1" l="1"/>
  <c r="L58" i="1" s="1"/>
  <c r="L59" i="1" s="1"/>
  <c r="M57" i="1"/>
  <c r="M50" i="1"/>
  <c r="M54" i="1" s="1"/>
  <c r="L50" i="1"/>
  <c r="L54" i="1" s="1"/>
  <c r="L57" i="1" l="1"/>
  <c r="D34" i="2"/>
  <c r="E34" i="2"/>
  <c r="F34" i="2"/>
  <c r="G34" i="2"/>
  <c r="H34" i="2"/>
  <c r="I34" i="2"/>
  <c r="J34" i="2"/>
  <c r="K34" i="2"/>
  <c r="C34" i="2"/>
  <c r="D23" i="2"/>
  <c r="E23" i="2"/>
  <c r="F23" i="2"/>
  <c r="G23" i="2"/>
  <c r="H23" i="2"/>
  <c r="J23" i="2"/>
  <c r="K23" i="2"/>
  <c r="C23" i="2"/>
  <c r="D21" i="1" l="1"/>
  <c r="E21" i="1"/>
  <c r="F21" i="1"/>
  <c r="G21" i="1"/>
  <c r="H21" i="1"/>
  <c r="I21" i="1"/>
  <c r="J21" i="1"/>
  <c r="K21" i="1"/>
  <c r="C21" i="1"/>
  <c r="D26" i="1"/>
  <c r="D8" i="2" l="1"/>
  <c r="E8" i="2"/>
  <c r="F8" i="2"/>
  <c r="G8" i="2"/>
  <c r="H8" i="2"/>
  <c r="I8" i="2"/>
  <c r="J8" i="2"/>
  <c r="K8" i="2"/>
  <c r="C8" i="2"/>
  <c r="D22" i="3"/>
  <c r="I22" i="3"/>
  <c r="J22" i="3"/>
  <c r="K22" i="3"/>
  <c r="L22" i="3"/>
  <c r="H22" i="3"/>
  <c r="L46" i="3" l="1"/>
  <c r="L36" i="3"/>
  <c r="L30" i="3"/>
  <c r="L12" i="3"/>
  <c r="K12" i="2"/>
  <c r="K51" i="1"/>
  <c r="K42" i="1"/>
  <c r="K11" i="1"/>
  <c r="J16" i="1"/>
  <c r="J26" i="1"/>
  <c r="J42" i="1"/>
  <c r="J51" i="1"/>
  <c r="L23" i="3" l="1"/>
  <c r="L47" i="3"/>
  <c r="K37" i="1"/>
  <c r="K56" i="1" s="1"/>
  <c r="J37" i="1"/>
  <c r="K36" i="2"/>
  <c r="K42" i="2" s="1"/>
  <c r="K48" i="2" s="1"/>
  <c r="J56" i="1" l="1"/>
  <c r="J58" i="1" s="1"/>
  <c r="J59" i="1" s="1"/>
  <c r="L49" i="3"/>
  <c r="K58" i="1"/>
  <c r="K57" i="1"/>
  <c r="K50" i="1"/>
  <c r="J50" i="1"/>
  <c r="J54" i="1" s="1"/>
  <c r="J57" i="1" l="1"/>
  <c r="K54" i="1"/>
  <c r="K59" i="1"/>
  <c r="I15" i="2"/>
  <c r="I23" i="2" s="1"/>
  <c r="J12" i="2" l="1"/>
  <c r="J36" i="2" s="1"/>
  <c r="J42" i="2" s="1"/>
  <c r="J48" i="2" s="1"/>
  <c r="K46" i="3" l="1"/>
  <c r="K36" i="3"/>
  <c r="K30" i="3"/>
  <c r="K12" i="3"/>
  <c r="K47" i="3" l="1"/>
  <c r="K49" i="3" s="1"/>
  <c r="K23" i="3"/>
  <c r="D46" i="3" l="1"/>
  <c r="I11" i="1" l="1"/>
  <c r="I12" i="2" l="1"/>
  <c r="H12" i="2"/>
  <c r="G12" i="2"/>
  <c r="F12" i="2"/>
  <c r="E12" i="2"/>
  <c r="D12" i="2"/>
  <c r="C12" i="2"/>
  <c r="J46" i="3"/>
  <c r="I46" i="3"/>
  <c r="H46" i="3"/>
  <c r="G46" i="3"/>
  <c r="F46" i="3"/>
  <c r="E46" i="3"/>
  <c r="J36" i="3"/>
  <c r="I36" i="3"/>
  <c r="H36" i="3"/>
  <c r="G36" i="3"/>
  <c r="F36" i="3"/>
  <c r="E36" i="3"/>
  <c r="D36" i="3"/>
  <c r="D47" i="3" s="1"/>
  <c r="J30" i="3"/>
  <c r="I30" i="3"/>
  <c r="H30" i="3"/>
  <c r="G30" i="3"/>
  <c r="F30" i="3"/>
  <c r="E30" i="3"/>
  <c r="D30" i="3"/>
  <c r="G22" i="3"/>
  <c r="F22" i="3"/>
  <c r="E22" i="3"/>
  <c r="J12" i="3"/>
  <c r="I12" i="3"/>
  <c r="H12" i="3"/>
  <c r="G12" i="3"/>
  <c r="F12" i="3"/>
  <c r="E12" i="3"/>
  <c r="D12" i="3"/>
  <c r="F47" i="3" l="1"/>
  <c r="F49" i="3" s="1"/>
  <c r="F23" i="3"/>
  <c r="E47" i="3"/>
  <c r="E49" i="3" s="1"/>
  <c r="D49" i="3"/>
  <c r="J23" i="3"/>
  <c r="I47" i="3"/>
  <c r="I49" i="3" s="1"/>
  <c r="G23" i="3"/>
  <c r="J47" i="3"/>
  <c r="J49" i="3" s="1"/>
  <c r="I23" i="3"/>
  <c r="C36" i="2"/>
  <c r="C42" i="2" s="1"/>
  <c r="C48" i="2" s="1"/>
  <c r="G47" i="3"/>
  <c r="G49" i="3" s="1"/>
  <c r="H23" i="3"/>
  <c r="D23" i="3"/>
  <c r="E23" i="3"/>
  <c r="H47" i="3"/>
  <c r="H49" i="3" s="1"/>
  <c r="E36" i="2"/>
  <c r="E42" i="2" s="1"/>
  <c r="E48" i="2" s="1"/>
  <c r="H36" i="2"/>
  <c r="H42" i="2" s="1"/>
  <c r="H48" i="2" s="1"/>
  <c r="G36" i="2"/>
  <c r="G42" i="2" s="1"/>
  <c r="G48" i="2" s="1"/>
  <c r="D36" i="2"/>
  <c r="D42" i="2" s="1"/>
  <c r="D48" i="2" s="1"/>
  <c r="F36" i="2"/>
  <c r="F42" i="2" s="1"/>
  <c r="F48" i="2" s="1"/>
  <c r="I51" i="1"/>
  <c r="H51" i="1"/>
  <c r="G51" i="1"/>
  <c r="F51" i="1"/>
  <c r="E51" i="1"/>
  <c r="D51" i="1"/>
  <c r="C51" i="1"/>
  <c r="I42" i="1"/>
  <c r="H42" i="1"/>
  <c r="G42" i="1"/>
  <c r="F42" i="1"/>
  <c r="E42" i="1"/>
  <c r="D42" i="1"/>
  <c r="C42" i="1"/>
  <c r="I26" i="1"/>
  <c r="H26" i="1"/>
  <c r="G26" i="1"/>
  <c r="F26" i="1"/>
  <c r="E26" i="1"/>
  <c r="C26" i="1"/>
  <c r="H16" i="1"/>
  <c r="G16" i="1"/>
  <c r="F16" i="1"/>
  <c r="E16" i="1"/>
  <c r="D16" i="1"/>
  <c r="C16" i="1"/>
  <c r="H11" i="1"/>
  <c r="G11" i="1"/>
  <c r="F11" i="1"/>
  <c r="E11" i="1"/>
  <c r="D11" i="1"/>
  <c r="C11" i="1"/>
  <c r="F37" i="1" l="1"/>
  <c r="F56" i="1" s="1"/>
  <c r="F58" i="1" s="1"/>
  <c r="G37" i="1"/>
  <c r="G56" i="1" s="1"/>
  <c r="G58" i="1" s="1"/>
  <c r="D37" i="1"/>
  <c r="C37" i="1"/>
  <c r="H37" i="1"/>
  <c r="E37" i="1"/>
  <c r="I36" i="2"/>
  <c r="I42" i="2" s="1"/>
  <c r="I48" i="2" s="1"/>
  <c r="H56" i="1" l="1"/>
  <c r="H58" i="1" s="1"/>
  <c r="H59" i="1" s="1"/>
  <c r="C56" i="1"/>
  <c r="C57" i="1" s="1"/>
  <c r="D56" i="1"/>
  <c r="D58" i="1" s="1"/>
  <c r="D59" i="1" s="1"/>
  <c r="E56" i="1"/>
  <c r="E58" i="1" s="1"/>
  <c r="E59" i="1" s="1"/>
  <c r="G59" i="1"/>
  <c r="G57" i="1"/>
  <c r="F59" i="1"/>
  <c r="F57" i="1"/>
  <c r="H57" i="1"/>
  <c r="D50" i="1"/>
  <c r="D54" i="1" s="1"/>
  <c r="H50" i="1"/>
  <c r="H54" i="1" s="1"/>
  <c r="E50" i="1"/>
  <c r="E54" i="1" s="1"/>
  <c r="C50" i="1"/>
  <c r="C54" i="1" s="1"/>
  <c r="F50" i="1"/>
  <c r="F54" i="1" s="1"/>
  <c r="G50" i="1"/>
  <c r="G54" i="1" s="1"/>
  <c r="D57" i="1" l="1"/>
  <c r="E57" i="1"/>
  <c r="C58" i="1"/>
  <c r="C59" i="1" s="1"/>
  <c r="D55" i="1"/>
  <c r="E55" i="1"/>
  <c r="G55" i="1"/>
  <c r="F55" i="1"/>
  <c r="H55" i="1"/>
  <c r="I16" i="1" l="1"/>
  <c r="I37" i="1" s="1"/>
  <c r="I56" i="1" l="1"/>
  <c r="I58" i="1" s="1"/>
  <c r="I59" i="1" s="1"/>
  <c r="I50" i="1"/>
  <c r="I57" i="1" l="1"/>
  <c r="I55" i="1"/>
  <c r="I54" i="1"/>
</calcChain>
</file>

<file path=xl/sharedStrings.xml><?xml version="1.0" encoding="utf-8"?>
<sst xmlns="http://schemas.openxmlformats.org/spreadsheetml/2006/main" count="162" uniqueCount="136">
  <si>
    <t>Freight handling</t>
  </si>
  <si>
    <t>Continuing operations</t>
  </si>
  <si>
    <t>Other</t>
  </si>
  <si>
    <t>Depreciation and amortization expenses</t>
  </si>
  <si>
    <t>Electricity</t>
  </si>
  <si>
    <t>Materials</t>
  </si>
  <si>
    <t>Fuel</t>
  </si>
  <si>
    <t>Other Expenses</t>
  </si>
  <si>
    <t>Write off of PPE</t>
  </si>
  <si>
    <t>Write off of CIP</t>
  </si>
  <si>
    <t>Security and other operating expenses</t>
  </si>
  <si>
    <t>Freight car rental</t>
  </si>
  <si>
    <t>Inventory write-off</t>
  </si>
  <si>
    <t>Other provisions</t>
  </si>
  <si>
    <t xml:space="preserve">Impairment loss on trade receivables </t>
  </si>
  <si>
    <t>Loss on bond repayment</t>
  </si>
  <si>
    <t>Interest expense</t>
  </si>
  <si>
    <t>Prepaid finance costs written off</t>
  </si>
  <si>
    <t>Effective icome tax rate</t>
  </si>
  <si>
    <t>Adjusted EBITDA</t>
  </si>
  <si>
    <t>EBITDA</t>
  </si>
  <si>
    <t>Historical Cash Flows (Direct Method)</t>
  </si>
  <si>
    <t>Cash receipts from customers</t>
  </si>
  <si>
    <t>Cash paid to suppliers and employees</t>
  </si>
  <si>
    <t>VAT tax refund from the State</t>
  </si>
  <si>
    <t>Income tax paid</t>
  </si>
  <si>
    <t>Interest paid</t>
  </si>
  <si>
    <t>Interest received</t>
  </si>
  <si>
    <t>Decrease(Increase) in restricted cash</t>
  </si>
  <si>
    <t>Dividends received</t>
  </si>
  <si>
    <t>Acquisition of property, plant and equipment</t>
  </si>
  <si>
    <t>Net cash used in investing activities</t>
  </si>
  <si>
    <t>Decrease/(Increase) in restricted cash</t>
  </si>
  <si>
    <t>Dividends paid</t>
  </si>
  <si>
    <t>Proceeds from borrowings</t>
  </si>
  <si>
    <t>Repayment of borrowings</t>
  </si>
  <si>
    <t>Cash contribution by owner</t>
  </si>
  <si>
    <t>Cash distribution to the owner</t>
  </si>
  <si>
    <t>NET CHANGE IN CASH AND CASH EQUIVALENTS</t>
  </si>
  <si>
    <t>Cash and cash equivalents at the beginning of period</t>
  </si>
  <si>
    <t>Effects of exchange rate changes on the balance of cash held in foreign currencies</t>
  </si>
  <si>
    <t>Cash and cash equivalents at the end of the period</t>
  </si>
  <si>
    <t>Balance in Restricted cash</t>
  </si>
  <si>
    <t>Balance in Bank deposits</t>
  </si>
  <si>
    <t>Cash and cash equivalents including restricted cash and bank deposits</t>
  </si>
  <si>
    <t>ASSETS</t>
  </si>
  <si>
    <t>Non-current assets</t>
  </si>
  <si>
    <t>Property, plant and equipment</t>
  </si>
  <si>
    <t>Investment property</t>
  </si>
  <si>
    <t>Other non-current assets</t>
  </si>
  <si>
    <t>Total Non-current assets</t>
  </si>
  <si>
    <t>Current assets</t>
  </si>
  <si>
    <t xml:space="preserve">Inventories </t>
  </si>
  <si>
    <t>Current tax assets</t>
  </si>
  <si>
    <t>Trade and other receivables</t>
  </si>
  <si>
    <t>Prepayments and other current assets</t>
  </si>
  <si>
    <t>Cash and cash equivalents</t>
  </si>
  <si>
    <t>Bank Deposits</t>
  </si>
  <si>
    <t>Restricted cash</t>
  </si>
  <si>
    <t>Total current assets</t>
  </si>
  <si>
    <t>TOTAL ASSETS</t>
  </si>
  <si>
    <t>EQUITY AND LIABILITIES</t>
  </si>
  <si>
    <t>Equity</t>
  </si>
  <si>
    <t>Charter capital</t>
  </si>
  <si>
    <t>Non-cash owner contribution reserve</t>
  </si>
  <si>
    <t>Retained earnings</t>
  </si>
  <si>
    <t>Total equity</t>
  </si>
  <si>
    <t>Non-current liabilities</t>
  </si>
  <si>
    <t>Loans and borrowings</t>
  </si>
  <si>
    <t>Trade and other payables</t>
  </si>
  <si>
    <t>Deferred tax Liability</t>
  </si>
  <si>
    <t>Total non-current liabilities</t>
  </si>
  <si>
    <t>Current liabilities</t>
  </si>
  <si>
    <t>Liabilities to the Government</t>
  </si>
  <si>
    <t>Provisions</t>
  </si>
  <si>
    <t>Other Taxes Payable</t>
  </si>
  <si>
    <t>Other current liabilities</t>
  </si>
  <si>
    <t>Current tax liabilities</t>
  </si>
  <si>
    <t>Total current liabilities</t>
  </si>
  <si>
    <t>Total liabilities</t>
  </si>
  <si>
    <t>TOTAL EQUITY AND LIABILITIES</t>
  </si>
  <si>
    <t>Historical P&amp;L</t>
  </si>
  <si>
    <t>Historical Balance Sheet</t>
  </si>
  <si>
    <t>Advanced received from the Government</t>
  </si>
  <si>
    <t xml:space="preserve">Trade and other payables </t>
  </si>
  <si>
    <t>Cash flows from operating activities</t>
  </si>
  <si>
    <t>Net cash from operating activities</t>
  </si>
  <si>
    <t>Cash flows from operations before income taxes and interest paid</t>
  </si>
  <si>
    <t>Proceeds from sale of property, pland and equipment</t>
  </si>
  <si>
    <t>Decrease(Increase) in term deposits</t>
  </si>
  <si>
    <t>Cash flows from financing activities</t>
  </si>
  <si>
    <t>Net cash (used in)/from financing activities</t>
  </si>
  <si>
    <t>Revenue</t>
  </si>
  <si>
    <t xml:space="preserve">Other Income </t>
  </si>
  <si>
    <t>Employee benefits expense</t>
  </si>
  <si>
    <t>Profit before income tax</t>
  </si>
  <si>
    <t>Income tax expense</t>
  </si>
  <si>
    <t>Profit and total compregensive income for the year</t>
  </si>
  <si>
    <t>Taxes other than income tax</t>
  </si>
  <si>
    <t>Net foreign exchange gain</t>
  </si>
  <si>
    <t>Net foreign exchange loss</t>
  </si>
  <si>
    <t>Operating activities</t>
  </si>
  <si>
    <t xml:space="preserve">Other </t>
  </si>
  <si>
    <t>’000 GEL</t>
  </si>
  <si>
    <t>Deferred tax Assets</t>
  </si>
  <si>
    <t>Goodwill</t>
  </si>
  <si>
    <t>Dividends payable</t>
  </si>
  <si>
    <t>Cash flows from investing activities</t>
  </si>
  <si>
    <t>Logistic service</t>
  </si>
  <si>
    <t>Payment for debt issue cost</t>
  </si>
  <si>
    <t>Electricity, inventory and repair work</t>
  </si>
  <si>
    <t>NA</t>
  </si>
  <si>
    <t>Loans receivable</t>
  </si>
  <si>
    <t>Issuance of the loan</t>
  </si>
  <si>
    <t>Refund of the loan</t>
  </si>
  <si>
    <t>Freight transportation</t>
  </si>
  <si>
    <t>Passenger traffic</t>
  </si>
  <si>
    <t>Rent, scrap realization,other</t>
  </si>
  <si>
    <t>Telecom revenue</t>
  </si>
  <si>
    <t>Gain on sale of subsidiary</t>
  </si>
  <si>
    <t>Repair and maintenance</t>
  </si>
  <si>
    <t>Internet and cable lease (Telecom)</t>
  </si>
  <si>
    <t>Borrowing costs</t>
  </si>
  <si>
    <t>Finance income</t>
  </si>
  <si>
    <t>Finance cost</t>
  </si>
  <si>
    <t xml:space="preserve">Interest income </t>
  </si>
  <si>
    <t>Current year</t>
  </si>
  <si>
    <t>Deferred tax</t>
  </si>
  <si>
    <t>EBITDA margin</t>
  </si>
  <si>
    <t>Adjusted EBITDA margin</t>
  </si>
  <si>
    <t>Income from the transferred property</t>
  </si>
  <si>
    <t>Impairment loss on property, plant and equipment</t>
  </si>
  <si>
    <t>Impairment loss on issued loans</t>
  </si>
  <si>
    <t>Impairment gain on doubtful debts</t>
  </si>
  <si>
    <t>2018 9M</t>
  </si>
  <si>
    <t>2017 9M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</si>
</sst>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[$€]\ * #,##0.00_-;\-[$€]\ * #,##0.00_-;_-[$€]\ * &quot;-&quot;??_-;_-@_-"/>
    <numFmt numFmtId="165" formatCode="_(* #,##0_);_(* \(#,##0\);_(* &quot;-&quot;??_);_(@_)"/>
    <numFmt numFmtId="166" formatCode="0.0%"/>
    <numFmt numFmtId="167" formatCode="_(#,##0_);_(\(#,##0\);_(\ \-\ _);_(@_)"/>
    <numFmt numFmtId="168" formatCode="_(#,##0.0000_);_(\(#,##0.0000\);_(\ \-\ 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9"/>
      <color theme="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/>
    <xf numFmtId="0" fontId="2" fillId="0" borderId="0"/>
    <xf numFmtId="0" fontId="3" fillId="0" borderId="0"/>
    <xf numFmtId="43" fontId="15" fillId="0" borderId="0" applyFont="0" applyFill="0" applyBorder="0" applyAlignment="0" applyProtection="0"/>
    <xf numFmtId="0" fontId="15" fillId="0" borderId="0"/>
    <xf numFmtId="0" fontId="1" fillId="0" borderId="0"/>
  </cellStyleXfs>
  <cellXfs count="100">
    <xf numFmtId="0" fontId="0" fillId="0" borderId="0" xfId="0"/>
    <xf numFmtId="0" fontId="5" fillId="0" borderId="0" xfId="0" applyFont="1"/>
    <xf numFmtId="43" fontId="7" fillId="0" borderId="0" xfId="1" applyNumberFormat="1" applyFont="1" applyAlignment="1">
      <alignment vertical="top"/>
    </xf>
    <xf numFmtId="0" fontId="6" fillId="0" borderId="1" xfId="0" applyNumberFormat="1" applyFont="1" applyFill="1" applyBorder="1" applyAlignment="1">
      <alignment horizontal="center"/>
    </xf>
    <xf numFmtId="164" fontId="7" fillId="0" borderId="0" xfId="1" applyFont="1" applyAlignment="1">
      <alignment horizontal="left" vertical="top" indent="2"/>
    </xf>
    <xf numFmtId="164" fontId="7" fillId="0" borderId="0" xfId="1" applyFont="1" applyFill="1" applyAlignment="1">
      <alignment horizontal="left" vertical="top" indent="2"/>
    </xf>
    <xf numFmtId="164" fontId="10" fillId="0" borderId="0" xfId="1" applyFont="1" applyFill="1" applyAlignment="1">
      <alignment vertical="top"/>
    </xf>
    <xf numFmtId="0" fontId="9" fillId="0" borderId="0" xfId="0" applyFont="1"/>
    <xf numFmtId="0" fontId="13" fillId="0" borderId="0" xfId="0" applyFont="1"/>
    <xf numFmtId="164" fontId="10" fillId="0" borderId="1" xfId="1" applyFont="1" applyFill="1" applyBorder="1" applyAlignment="1">
      <alignment vertical="top"/>
    </xf>
    <xf numFmtId="164" fontId="7" fillId="0" borderId="2" xfId="1" applyFont="1" applyFill="1" applyBorder="1" applyAlignment="1">
      <alignment vertical="top"/>
    </xf>
    <xf numFmtId="0" fontId="5" fillId="0" borderId="0" xfId="0" applyFont="1" applyAlignment="1">
      <alignment horizontal="center"/>
    </xf>
    <xf numFmtId="0" fontId="6" fillId="0" borderId="1" xfId="0" applyNumberFormat="1" applyFont="1" applyFill="1" applyBorder="1" applyAlignment="1"/>
    <xf numFmtId="166" fontId="5" fillId="0" borderId="2" xfId="4" applyNumberFormat="1" applyFont="1" applyBorder="1" applyAlignment="1"/>
    <xf numFmtId="3" fontId="13" fillId="0" borderId="0" xfId="4" applyNumberFormat="1" applyFont="1" applyFill="1" applyAlignment="1">
      <alignment horizontal="right"/>
    </xf>
    <xf numFmtId="3" fontId="13" fillId="0" borderId="0" xfId="4" applyNumberFormat="1" applyFont="1" applyFill="1" applyAlignment="1">
      <alignment horizontal="right" vertical="center"/>
    </xf>
    <xf numFmtId="164" fontId="9" fillId="0" borderId="0" xfId="5" applyFont="1" applyFill="1"/>
    <xf numFmtId="164" fontId="6" fillId="0" borderId="0" xfId="5" applyFont="1" applyFill="1"/>
    <xf numFmtId="3" fontId="9" fillId="0" borderId="0" xfId="5" applyNumberFormat="1" applyFont="1" applyFill="1"/>
    <xf numFmtId="165" fontId="9" fillId="0" borderId="0" xfId="3" applyNumberFormat="1" applyFont="1" applyFill="1" applyBorder="1"/>
    <xf numFmtId="165" fontId="9" fillId="0" borderId="2" xfId="3" applyNumberFormat="1" applyFont="1" applyFill="1" applyBorder="1"/>
    <xf numFmtId="0" fontId="11" fillId="0" borderId="0" xfId="0" applyFont="1" applyFill="1" applyAlignment="1">
      <alignment horizontal="left" indent="1"/>
    </xf>
    <xf numFmtId="165" fontId="6" fillId="0" borderId="0" xfId="3" applyNumberFormat="1" applyFont="1" applyFill="1" applyBorder="1"/>
    <xf numFmtId="0" fontId="5" fillId="0" borderId="0" xfId="0" applyFont="1" applyFill="1"/>
    <xf numFmtId="0" fontId="11" fillId="0" borderId="0" xfId="0" applyFont="1" applyFill="1"/>
    <xf numFmtId="165" fontId="6" fillId="0" borderId="3" xfId="3" applyNumberFormat="1" applyFont="1" applyFill="1" applyBorder="1"/>
    <xf numFmtId="165" fontId="9" fillId="0" borderId="0" xfId="3" applyNumberFormat="1" applyFont="1" applyFill="1"/>
    <xf numFmtId="164" fontId="9" fillId="0" borderId="0" xfId="5" applyFont="1" applyFill="1" applyAlignment="1">
      <alignment vertical="center"/>
    </xf>
    <xf numFmtId="164" fontId="6" fillId="0" borderId="0" xfId="5" applyFont="1" applyFill="1" applyAlignment="1">
      <alignment horizontal="left" indent="1"/>
    </xf>
    <xf numFmtId="165" fontId="6" fillId="0" borderId="0" xfId="3" applyNumberFormat="1" applyFont="1" applyFill="1"/>
    <xf numFmtId="0" fontId="5" fillId="0" borderId="4" xfId="0" applyFont="1" applyBorder="1"/>
    <xf numFmtId="0" fontId="5" fillId="0" borderId="4" xfId="0" applyFont="1" applyFill="1" applyBorder="1"/>
    <xf numFmtId="164" fontId="9" fillId="0" borderId="0" xfId="5" applyFont="1" applyFill="1" applyAlignment="1">
      <alignment wrapText="1"/>
    </xf>
    <xf numFmtId="165" fontId="9" fillId="0" borderId="0" xfId="3" applyNumberFormat="1" applyFont="1" applyFill="1" applyAlignment="1">
      <alignment wrapText="1"/>
    </xf>
    <xf numFmtId="165" fontId="6" fillId="0" borderId="5" xfId="3" applyNumberFormat="1" applyFont="1" applyFill="1" applyBorder="1"/>
    <xf numFmtId="37" fontId="9" fillId="0" borderId="0" xfId="0" applyNumberFormat="1" applyFont="1"/>
    <xf numFmtId="2" fontId="5" fillId="0" borderId="0" xfId="0" applyNumberFormat="1" applyFont="1"/>
    <xf numFmtId="165" fontId="14" fillId="0" borderId="0" xfId="3" applyNumberFormat="1" applyFont="1" applyFill="1" applyBorder="1" applyAlignment="1">
      <alignment horizontal="right"/>
    </xf>
    <xf numFmtId="165" fontId="9" fillId="0" borderId="0" xfId="0" applyNumberFormat="1" applyFont="1" applyBorder="1"/>
    <xf numFmtId="0" fontId="6" fillId="0" borderId="0" xfId="0" applyFont="1"/>
    <xf numFmtId="37" fontId="9" fillId="0" borderId="2" xfId="0" applyNumberFormat="1" applyFont="1" applyBorder="1"/>
    <xf numFmtId="165" fontId="9" fillId="0" borderId="2" xfId="0" applyNumberFormat="1" applyFont="1" applyBorder="1"/>
    <xf numFmtId="165" fontId="5" fillId="0" borderId="0" xfId="0" applyNumberFormat="1" applyFont="1"/>
    <xf numFmtId="0" fontId="9" fillId="0" borderId="3" xfId="0" applyFont="1" applyBorder="1"/>
    <xf numFmtId="165" fontId="9" fillId="0" borderId="3" xfId="0" applyNumberFormat="1" applyFont="1" applyBorder="1"/>
    <xf numFmtId="165" fontId="9" fillId="0" borderId="3" xfId="0" applyNumberFormat="1" applyFont="1" applyFill="1" applyBorder="1"/>
    <xf numFmtId="37" fontId="5" fillId="0" borderId="0" xfId="0" applyNumberFormat="1" applyFont="1"/>
    <xf numFmtId="165" fontId="6" fillId="0" borderId="0" xfId="0" applyNumberFormat="1" applyFont="1" applyBorder="1"/>
    <xf numFmtId="165" fontId="9" fillId="0" borderId="0" xfId="0" applyNumberFormat="1" applyFont="1" applyFill="1" applyBorder="1"/>
    <xf numFmtId="165" fontId="6" fillId="0" borderId="3" xfId="0" applyNumberFormat="1" applyFont="1" applyBorder="1"/>
    <xf numFmtId="165" fontId="6" fillId="0" borderId="3" xfId="0" applyNumberFormat="1" applyFont="1" applyFill="1" applyBorder="1"/>
    <xf numFmtId="164" fontId="6" fillId="0" borderId="0" xfId="2" applyFont="1" applyFill="1" applyBorder="1" applyAlignment="1">
      <alignment horizontal="center" wrapText="1"/>
    </xf>
    <xf numFmtId="164" fontId="6" fillId="0" borderId="0" xfId="2" applyFont="1" applyFill="1"/>
    <xf numFmtId="164" fontId="9" fillId="0" borderId="0" xfId="2" applyFont="1" applyFill="1"/>
    <xf numFmtId="37" fontId="9" fillId="0" borderId="0" xfId="2" applyNumberFormat="1" applyFont="1" applyFill="1"/>
    <xf numFmtId="164" fontId="9" fillId="0" borderId="0" xfId="2" applyFont="1" applyFill="1" applyAlignment="1">
      <alignment horizontal="center"/>
    </xf>
    <xf numFmtId="165" fontId="5" fillId="0" borderId="0" xfId="3" applyNumberFormat="1" applyFont="1" applyFill="1" applyAlignment="1">
      <alignment horizontal="center"/>
    </xf>
    <xf numFmtId="165" fontId="5" fillId="0" borderId="0" xfId="3" applyNumberFormat="1" applyFont="1" applyFill="1"/>
    <xf numFmtId="165" fontId="5" fillId="0" borderId="2" xfId="3" applyNumberFormat="1" applyFont="1" applyFill="1" applyBorder="1"/>
    <xf numFmtId="164" fontId="6" fillId="0" borderId="1" xfId="2" applyFont="1" applyFill="1" applyBorder="1"/>
    <xf numFmtId="164" fontId="9" fillId="0" borderId="1" xfId="2" applyFont="1" applyFill="1" applyBorder="1"/>
    <xf numFmtId="165" fontId="11" fillId="0" borderId="2" xfId="3" applyNumberFormat="1" applyFont="1" applyFill="1" applyBorder="1"/>
    <xf numFmtId="165" fontId="5" fillId="0" borderId="0" xfId="3" applyNumberFormat="1" applyFont="1"/>
    <xf numFmtId="165" fontId="9" fillId="0" borderId="0" xfId="3" applyNumberFormat="1" applyFont="1"/>
    <xf numFmtId="165" fontId="11" fillId="0" borderId="1" xfId="3" applyNumberFormat="1" applyFont="1" applyFill="1" applyBorder="1"/>
    <xf numFmtId="164" fontId="6" fillId="0" borderId="6" xfId="2" applyFont="1" applyFill="1" applyBorder="1"/>
    <xf numFmtId="164" fontId="9" fillId="0" borderId="6" xfId="2" applyFont="1" applyFill="1" applyBorder="1"/>
    <xf numFmtId="165" fontId="11" fillId="0" borderId="6" xfId="3" applyNumberFormat="1" applyFont="1" applyFill="1" applyBorder="1"/>
    <xf numFmtId="165" fontId="9" fillId="0" borderId="0" xfId="3" applyNumberFormat="1" applyFont="1" applyFill="1" applyAlignment="1">
      <alignment vertical="top"/>
    </xf>
    <xf numFmtId="165" fontId="5" fillId="0" borderId="1" xfId="3" applyNumberFormat="1" applyFont="1" applyFill="1" applyBorder="1"/>
    <xf numFmtId="0" fontId="6" fillId="0" borderId="1" xfId="0" applyNumberFormat="1" applyFont="1" applyFill="1" applyBorder="1" applyAlignment="1">
      <alignment horizontal="right" vertical="center"/>
    </xf>
    <xf numFmtId="3" fontId="5" fillId="0" borderId="0" xfId="0" applyNumberFormat="1" applyFont="1"/>
    <xf numFmtId="167" fontId="11" fillId="0" borderId="0" xfId="8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/>
    </xf>
    <xf numFmtId="166" fontId="5" fillId="0" borderId="2" xfId="4" applyNumberFormat="1" applyFont="1" applyFill="1" applyBorder="1" applyAlignment="1"/>
    <xf numFmtId="168" fontId="5" fillId="0" borderId="0" xfId="0" applyNumberFormat="1" applyFont="1"/>
    <xf numFmtId="165" fontId="9" fillId="0" borderId="0" xfId="3" applyNumberFormat="1" applyFont="1" applyFill="1" applyAlignment="1">
      <alignment vertical="center"/>
    </xf>
    <xf numFmtId="167" fontId="5" fillId="0" borderId="0" xfId="3" applyNumberFormat="1" applyFont="1" applyAlignment="1">
      <alignment horizontal="right"/>
    </xf>
    <xf numFmtId="167" fontId="5" fillId="0" borderId="0" xfId="3" applyNumberFormat="1" applyFont="1" applyFill="1" applyAlignment="1">
      <alignment horizontal="right"/>
    </xf>
    <xf numFmtId="167" fontId="8" fillId="0" borderId="0" xfId="0" applyNumberFormat="1" applyFont="1" applyAlignment="1">
      <alignment horizontal="right" vertical="center" wrapText="1"/>
    </xf>
    <xf numFmtId="167" fontId="8" fillId="0" borderId="0" xfId="0" applyNumberFormat="1" applyFont="1" applyFill="1" applyAlignment="1">
      <alignment horizontal="right" vertical="center" wrapText="1"/>
    </xf>
    <xf numFmtId="167" fontId="9" fillId="0" borderId="0" xfId="0" applyNumberFormat="1" applyFont="1" applyFill="1" applyAlignment="1">
      <alignment horizontal="right" vertical="center" wrapText="1"/>
    </xf>
    <xf numFmtId="167" fontId="8" fillId="0" borderId="0" xfId="0" applyNumberFormat="1" applyFont="1" applyBorder="1" applyAlignment="1">
      <alignment horizontal="right" vertical="center" wrapText="1"/>
    </xf>
    <xf numFmtId="167" fontId="8" fillId="0" borderId="0" xfId="0" applyNumberFormat="1" applyFont="1" applyFill="1" applyBorder="1" applyAlignment="1">
      <alignment horizontal="right" vertical="center" wrapText="1"/>
    </xf>
    <xf numFmtId="167" fontId="5" fillId="0" borderId="0" xfId="3" applyNumberFormat="1" applyFont="1" applyFill="1" applyBorder="1" applyAlignment="1">
      <alignment horizontal="right"/>
    </xf>
    <xf numFmtId="167" fontId="11" fillId="0" borderId="0" xfId="3" applyNumberFormat="1" applyFont="1" applyFill="1" applyAlignment="1">
      <alignment horizontal="right"/>
    </xf>
    <xf numFmtId="167" fontId="11" fillId="0" borderId="0" xfId="3" applyNumberFormat="1" applyFont="1" applyFill="1" applyAlignment="1">
      <alignment horizontal="right" vertical="center"/>
    </xf>
    <xf numFmtId="167" fontId="11" fillId="0" borderId="0" xfId="8" applyNumberFormat="1" applyFont="1" applyFill="1" applyAlignment="1">
      <alignment horizontal="right"/>
    </xf>
    <xf numFmtId="167" fontId="9" fillId="0" borderId="0" xfId="3" applyNumberFormat="1" applyFont="1" applyFill="1" applyAlignment="1">
      <alignment horizontal="right" vertical="center"/>
    </xf>
    <xf numFmtId="167" fontId="5" fillId="0" borderId="0" xfId="3" applyNumberFormat="1" applyFont="1" applyFill="1" applyAlignment="1">
      <alignment horizontal="right" vertical="center"/>
    </xf>
    <xf numFmtId="167" fontId="9" fillId="0" borderId="0" xfId="3" applyNumberFormat="1" applyFont="1" applyFill="1" applyAlignment="1">
      <alignment horizontal="right"/>
    </xf>
    <xf numFmtId="167" fontId="11" fillId="0" borderId="0" xfId="3" applyNumberFormat="1" applyFont="1" applyAlignment="1">
      <alignment horizontal="right"/>
    </xf>
    <xf numFmtId="167" fontId="5" fillId="0" borderId="0" xfId="4" applyNumberFormat="1" applyFont="1" applyFill="1" applyAlignment="1">
      <alignment horizontal="right"/>
    </xf>
    <xf numFmtId="167" fontId="5" fillId="0" borderId="0" xfId="4" applyNumberFormat="1" applyFont="1" applyFill="1" applyAlignment="1">
      <alignment horizontal="right" vertical="center"/>
    </xf>
    <xf numFmtId="167" fontId="16" fillId="0" borderId="0" xfId="4" applyNumberFormat="1" applyFont="1" applyFill="1" applyAlignment="1">
      <alignment horizontal="right" vertical="center"/>
    </xf>
    <xf numFmtId="167" fontId="12" fillId="0" borderId="0" xfId="3" applyNumberFormat="1" applyFont="1" applyFill="1" applyAlignment="1">
      <alignment horizontal="right"/>
    </xf>
    <xf numFmtId="167" fontId="6" fillId="0" borderId="1" xfId="3" applyNumberFormat="1" applyFont="1" applyFill="1" applyBorder="1" applyAlignment="1">
      <alignment horizontal="right"/>
    </xf>
    <xf numFmtId="167" fontId="11" fillId="0" borderId="1" xfId="3" applyNumberFormat="1" applyFont="1" applyFill="1" applyBorder="1" applyAlignment="1">
      <alignment horizontal="right"/>
    </xf>
    <xf numFmtId="167" fontId="5" fillId="0" borderId="0" xfId="0" applyNumberFormat="1" applyFont="1"/>
    <xf numFmtId="0" fontId="4" fillId="2" borderId="0" xfId="0" applyFont="1" applyFill="1" applyBorder="1" applyAlignment="1">
      <alignment horizontal="center" vertical="center" wrapText="1"/>
    </xf>
  </cellXfs>
  <cellStyles count="11">
    <cellStyle name="Comma" xfId="8" builtinId="3"/>
    <cellStyle name="Comma 2 2 2" xfId="3"/>
    <cellStyle name="Normal" xfId="0" builtinId="0"/>
    <cellStyle name="Normal 10 6" xfId="6"/>
    <cellStyle name="Normal 2" xfId="7"/>
    <cellStyle name="Normal 3" xfId="9"/>
    <cellStyle name="Normal 4 2_bolo-fiansuri mogebis sagadasaxado mogebaze koreqtireba (2009)-koretirebebis gatvaliscinebit1111111111.2 version" xfId="10"/>
    <cellStyle name="Normal_A3.1, 4.1 FS, Trial Balance 31.12.04" xfId="2"/>
    <cellStyle name="Normal_CFLOW" xfId="5"/>
    <cellStyle name="Percent [0%]" xfId="4"/>
    <cellStyle name="Style 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9"/>
  <sheetViews>
    <sheetView tabSelected="1" topLeftCell="B1" zoomScaleNormal="100" workbookViewId="0">
      <pane xSplit="1" ySplit="3" topLeftCell="C4" activePane="bottomRight" state="frozen"/>
      <selection activeCell="B1" sqref="B1"/>
      <selection pane="topRight" activeCell="C1" sqref="C1"/>
      <selection pane="bottomLeft" activeCell="B4" sqref="B4"/>
      <selection pane="bottomRight" activeCell="B1" sqref="B1"/>
    </sheetView>
  </sheetViews>
  <sheetFormatPr defaultRowHeight="12" x14ac:dyDescent="0.2"/>
  <cols>
    <col min="1" max="1" width="9.140625" style="1"/>
    <col min="2" max="2" width="41.85546875" style="1" customWidth="1"/>
    <col min="3" max="10" width="8.7109375" style="11" customWidth="1"/>
    <col min="11" max="12" width="8.7109375" style="1" customWidth="1"/>
    <col min="13" max="14" width="8.7109375" style="11" customWidth="1"/>
    <col min="15" max="15" width="8.7109375" style="1" customWidth="1"/>
    <col min="16" max="16384" width="9.140625" style="1"/>
  </cols>
  <sheetData>
    <row r="2" spans="2:18" ht="14.25" customHeight="1" x14ac:dyDescent="0.2">
      <c r="C2" s="99" t="s">
        <v>81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2:18" x14ac:dyDescent="0.2">
      <c r="B3" s="2" t="s">
        <v>103</v>
      </c>
      <c r="C3" s="12">
        <v>2007</v>
      </c>
      <c r="D3" s="12">
        <v>2008</v>
      </c>
      <c r="E3" s="12">
        <v>2009</v>
      </c>
      <c r="F3" s="12">
        <v>2010</v>
      </c>
      <c r="G3" s="12">
        <v>2011</v>
      </c>
      <c r="H3" s="12">
        <v>2012</v>
      </c>
      <c r="I3" s="12">
        <v>2013</v>
      </c>
      <c r="J3" s="12">
        <v>2014</v>
      </c>
      <c r="K3" s="12">
        <v>2015</v>
      </c>
      <c r="L3" s="12">
        <v>2016</v>
      </c>
      <c r="M3" s="70">
        <v>2017</v>
      </c>
      <c r="N3" s="70" t="s">
        <v>135</v>
      </c>
      <c r="O3" s="70" t="s">
        <v>134</v>
      </c>
    </row>
    <row r="4" spans="2:18" x14ac:dyDescent="0.2">
      <c r="B4" s="4" t="s">
        <v>115</v>
      </c>
      <c r="C4" s="77">
        <v>248942.00000000003</v>
      </c>
      <c r="D4" s="77">
        <v>239512.64333999998</v>
      </c>
      <c r="E4" s="77">
        <v>238795.42206000001</v>
      </c>
      <c r="F4" s="77">
        <v>298013.68313000002</v>
      </c>
      <c r="G4" s="78">
        <v>348924.11386000004</v>
      </c>
      <c r="H4" s="78">
        <v>350866.02596999903</v>
      </c>
      <c r="I4" s="79">
        <v>364057</v>
      </c>
      <c r="J4" s="79">
        <v>382732</v>
      </c>
      <c r="K4" s="80">
        <v>392773.60125000001</v>
      </c>
      <c r="L4" s="80">
        <v>292612</v>
      </c>
      <c r="M4" s="80">
        <v>262771.7</v>
      </c>
      <c r="N4" s="80">
        <v>195473.73692</v>
      </c>
      <c r="O4" s="80">
        <v>176619.90736789501</v>
      </c>
    </row>
    <row r="5" spans="2:18" x14ac:dyDescent="0.2">
      <c r="B5" s="4" t="s">
        <v>0</v>
      </c>
      <c r="C5" s="78">
        <v>41350</v>
      </c>
      <c r="D5" s="77">
        <v>55250.792659999992</v>
      </c>
      <c r="E5" s="77">
        <v>35354.167690000002</v>
      </c>
      <c r="F5" s="77">
        <v>56568.831049999979</v>
      </c>
      <c r="G5" s="78">
        <v>61990.886139999959</v>
      </c>
      <c r="H5" s="78">
        <v>50924.97403000202</v>
      </c>
      <c r="I5" s="79">
        <v>60529</v>
      </c>
      <c r="J5" s="79">
        <v>69049</v>
      </c>
      <c r="K5" s="81">
        <v>79177</v>
      </c>
      <c r="L5" s="81">
        <v>52974</v>
      </c>
      <c r="M5" s="80">
        <v>50188.7</v>
      </c>
      <c r="N5" s="80">
        <v>38174.05135999999</v>
      </c>
      <c r="O5" s="80">
        <v>37794.941910000001</v>
      </c>
    </row>
    <row r="6" spans="2:18" x14ac:dyDescent="0.2">
      <c r="B6" s="4" t="s">
        <v>108</v>
      </c>
      <c r="C6" s="78" t="s">
        <v>111</v>
      </c>
      <c r="D6" s="78" t="s">
        <v>111</v>
      </c>
      <c r="E6" s="78" t="s">
        <v>111</v>
      </c>
      <c r="F6" s="78" t="s">
        <v>111</v>
      </c>
      <c r="G6" s="78" t="s">
        <v>111</v>
      </c>
      <c r="H6" s="78" t="s">
        <v>111</v>
      </c>
      <c r="I6" s="78" t="s">
        <v>111</v>
      </c>
      <c r="J6" s="78" t="s">
        <v>111</v>
      </c>
      <c r="K6" s="78">
        <v>56086</v>
      </c>
      <c r="L6" s="78">
        <v>52582</v>
      </c>
      <c r="M6" s="80">
        <v>73774</v>
      </c>
      <c r="N6" s="80">
        <v>33202.961159999977</v>
      </c>
      <c r="O6" s="80">
        <v>52983.423069999997</v>
      </c>
    </row>
    <row r="7" spans="2:18" x14ac:dyDescent="0.2">
      <c r="B7" s="4" t="s">
        <v>11</v>
      </c>
      <c r="C7" s="77">
        <v>11520</v>
      </c>
      <c r="D7" s="77">
        <v>16590</v>
      </c>
      <c r="E7" s="77">
        <v>16543</v>
      </c>
      <c r="F7" s="77">
        <v>22302</v>
      </c>
      <c r="G7" s="78">
        <v>43957</v>
      </c>
      <c r="H7" s="78">
        <v>46382</v>
      </c>
      <c r="I7" s="79">
        <v>34308</v>
      </c>
      <c r="J7" s="79">
        <v>37811</v>
      </c>
      <c r="K7" s="80">
        <v>24261</v>
      </c>
      <c r="L7" s="80">
        <v>13948</v>
      </c>
      <c r="M7" s="80">
        <v>16780.3</v>
      </c>
      <c r="N7" s="80">
        <v>9910.3839000000007</v>
      </c>
      <c r="O7" s="80">
        <v>18522.72927</v>
      </c>
    </row>
    <row r="8" spans="2:18" x14ac:dyDescent="0.2">
      <c r="B8" s="4" t="s">
        <v>116</v>
      </c>
      <c r="C8" s="77">
        <v>17165</v>
      </c>
      <c r="D8" s="77">
        <v>16615</v>
      </c>
      <c r="E8" s="77">
        <v>13952</v>
      </c>
      <c r="F8" s="77">
        <v>15667.999999999996</v>
      </c>
      <c r="G8" s="78">
        <v>15257</v>
      </c>
      <c r="H8" s="78">
        <v>17432</v>
      </c>
      <c r="I8" s="79">
        <v>18044.400000000001</v>
      </c>
      <c r="J8" s="79">
        <v>18317</v>
      </c>
      <c r="K8" s="80">
        <v>15487</v>
      </c>
      <c r="L8" s="80">
        <v>18007</v>
      </c>
      <c r="M8" s="80">
        <v>22843</v>
      </c>
      <c r="N8" s="80">
        <v>18786.975340000005</v>
      </c>
      <c r="O8" s="80">
        <v>22463.227269999996</v>
      </c>
    </row>
    <row r="9" spans="2:18" x14ac:dyDescent="0.2">
      <c r="B9" s="5" t="s">
        <v>117</v>
      </c>
      <c r="C9" s="77">
        <v>4931</v>
      </c>
      <c r="D9" s="77">
        <v>3509.2939999999944</v>
      </c>
      <c r="E9" s="77">
        <v>3731</v>
      </c>
      <c r="F9" s="77">
        <v>7721</v>
      </c>
      <c r="G9" s="78">
        <v>7248</v>
      </c>
      <c r="H9" s="78">
        <v>4214</v>
      </c>
      <c r="I9" s="82">
        <v>2908</v>
      </c>
      <c r="J9" s="82">
        <v>3661</v>
      </c>
      <c r="K9" s="80">
        <v>6988</v>
      </c>
      <c r="L9" s="80">
        <v>9799</v>
      </c>
      <c r="M9" s="83">
        <v>8176</v>
      </c>
      <c r="N9" s="83">
        <v>7749.1785844999977</v>
      </c>
      <c r="O9" s="83">
        <v>5834.9656300000015</v>
      </c>
    </row>
    <row r="10" spans="2:18" x14ac:dyDescent="0.2">
      <c r="B10" s="5" t="s">
        <v>118</v>
      </c>
      <c r="C10" s="77">
        <v>1578</v>
      </c>
      <c r="D10" s="77">
        <v>9410.27</v>
      </c>
      <c r="E10" s="77">
        <v>10462</v>
      </c>
      <c r="F10" s="77">
        <v>4413</v>
      </c>
      <c r="G10" s="78">
        <v>0</v>
      </c>
      <c r="H10" s="78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R10" s="98"/>
    </row>
    <row r="11" spans="2:18" x14ac:dyDescent="0.2">
      <c r="B11" s="6" t="s">
        <v>92</v>
      </c>
      <c r="C11" s="85">
        <f t="shared" ref="C11:I11" si="0">SUM(C4:C10)</f>
        <v>325486</v>
      </c>
      <c r="D11" s="85">
        <f t="shared" si="0"/>
        <v>340888</v>
      </c>
      <c r="E11" s="85">
        <f t="shared" si="0"/>
        <v>318837.58975000004</v>
      </c>
      <c r="F11" s="85">
        <f t="shared" si="0"/>
        <v>404686.51418</v>
      </c>
      <c r="G11" s="85">
        <f t="shared" si="0"/>
        <v>477377</v>
      </c>
      <c r="H11" s="85">
        <f t="shared" si="0"/>
        <v>469819.00000000105</v>
      </c>
      <c r="I11" s="85">
        <f t="shared" si="0"/>
        <v>479846.40000000002</v>
      </c>
      <c r="J11" s="85">
        <f t="shared" ref="J11:M11" si="1">SUM(J4:J10)</f>
        <v>511570</v>
      </c>
      <c r="K11" s="86">
        <f t="shared" si="1"/>
        <v>574772.60125000007</v>
      </c>
      <c r="L11" s="86">
        <f t="shared" si="1"/>
        <v>439922</v>
      </c>
      <c r="M11" s="86">
        <f t="shared" si="1"/>
        <v>434533.7</v>
      </c>
      <c r="N11" s="86">
        <f>SUM(N4:N10)</f>
        <v>303297.28726449993</v>
      </c>
      <c r="O11" s="86">
        <f>SUM(O4:O10)</f>
        <v>314219.194517895</v>
      </c>
      <c r="R11" s="98"/>
    </row>
    <row r="12" spans="2:18" x14ac:dyDescent="0.2">
      <c r="B12" s="6" t="s">
        <v>130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72">
        <v>7503</v>
      </c>
      <c r="L12" s="72">
        <v>80294</v>
      </c>
      <c r="M12" s="72">
        <v>23417</v>
      </c>
      <c r="N12" s="72">
        <v>0</v>
      </c>
      <c r="O12" s="72">
        <v>0</v>
      </c>
      <c r="R12" s="98"/>
    </row>
    <row r="13" spans="2:18" x14ac:dyDescent="0.2">
      <c r="B13" s="5" t="s">
        <v>1</v>
      </c>
      <c r="C13" s="77">
        <v>6509</v>
      </c>
      <c r="D13" s="77">
        <v>3213.9999999999995</v>
      </c>
      <c r="E13" s="77">
        <v>6538.0000000000009</v>
      </c>
      <c r="F13" s="77">
        <v>7087.9317300000002</v>
      </c>
      <c r="G13" s="78">
        <v>8622</v>
      </c>
      <c r="H13" s="78">
        <v>12660</v>
      </c>
      <c r="I13" s="78">
        <v>15547.483129999995</v>
      </c>
      <c r="J13" s="78">
        <v>10390</v>
      </c>
      <c r="K13" s="88">
        <v>13293.115929999998</v>
      </c>
      <c r="L13" s="88">
        <v>12165</v>
      </c>
      <c r="M13" s="89">
        <v>7748</v>
      </c>
      <c r="N13" s="89">
        <v>5162.5384250000016</v>
      </c>
      <c r="O13" s="89">
        <v>2897.2540100000001</v>
      </c>
      <c r="R13" s="98"/>
    </row>
    <row r="14" spans="2:18" x14ac:dyDescent="0.2">
      <c r="B14" s="5" t="s">
        <v>119</v>
      </c>
      <c r="C14" s="77">
        <v>0</v>
      </c>
      <c r="D14" s="77">
        <v>0</v>
      </c>
      <c r="E14" s="77">
        <v>0</v>
      </c>
      <c r="F14" s="77">
        <v>4279.1807399999989</v>
      </c>
      <c r="G14" s="78">
        <v>0</v>
      </c>
      <c r="H14" s="78">
        <v>0</v>
      </c>
      <c r="I14" s="78">
        <v>0</v>
      </c>
      <c r="J14" s="78">
        <v>0</v>
      </c>
      <c r="K14" s="90">
        <v>0</v>
      </c>
      <c r="L14" s="90">
        <v>0</v>
      </c>
      <c r="M14" s="78">
        <v>0</v>
      </c>
      <c r="N14" s="78">
        <v>0</v>
      </c>
      <c r="O14" s="78">
        <v>0</v>
      </c>
      <c r="R14" s="98"/>
    </row>
    <row r="15" spans="2:18" x14ac:dyDescent="0.2">
      <c r="B15" s="5" t="s">
        <v>2</v>
      </c>
      <c r="C15" s="77">
        <v>3055</v>
      </c>
      <c r="D15" s="77">
        <v>15500</v>
      </c>
      <c r="E15" s="77">
        <v>4140</v>
      </c>
      <c r="F15" s="77">
        <v>6450.88753</v>
      </c>
      <c r="G15" s="78">
        <v>3403</v>
      </c>
      <c r="H15" s="78">
        <v>19293</v>
      </c>
      <c r="I15" s="78">
        <v>-95.896187899990906</v>
      </c>
      <c r="J15" s="78">
        <v>1963.4</v>
      </c>
      <c r="K15" s="88">
        <v>9975</v>
      </c>
      <c r="L15" s="88">
        <v>6957</v>
      </c>
      <c r="M15" s="89">
        <v>7812</v>
      </c>
      <c r="N15" s="89">
        <v>8315.5756290000008</v>
      </c>
      <c r="O15" s="89">
        <v>14552.238759999989</v>
      </c>
    </row>
    <row r="16" spans="2:18" x14ac:dyDescent="0.2">
      <c r="B16" s="6" t="s">
        <v>93</v>
      </c>
      <c r="C16" s="91">
        <f t="shared" ref="C16:K16" si="2">SUM(C13:C15)</f>
        <v>9564</v>
      </c>
      <c r="D16" s="91">
        <f t="shared" si="2"/>
        <v>18714</v>
      </c>
      <c r="E16" s="91">
        <f t="shared" si="2"/>
        <v>10678</v>
      </c>
      <c r="F16" s="91">
        <f t="shared" si="2"/>
        <v>17818</v>
      </c>
      <c r="G16" s="85">
        <f t="shared" si="2"/>
        <v>12025</v>
      </c>
      <c r="H16" s="85">
        <f t="shared" si="2"/>
        <v>31953</v>
      </c>
      <c r="I16" s="85">
        <f t="shared" si="2"/>
        <v>15451.586942100004</v>
      </c>
      <c r="J16" s="85">
        <f t="shared" si="2"/>
        <v>12353.4</v>
      </c>
      <c r="K16" s="85">
        <f t="shared" si="2"/>
        <v>23268.11593</v>
      </c>
      <c r="L16" s="85">
        <f>SUM(L13:L15)</f>
        <v>19122</v>
      </c>
      <c r="M16" s="85">
        <f>SUM(M13:M15)</f>
        <v>15560</v>
      </c>
      <c r="N16" s="85">
        <f>SUM(N13:N15)</f>
        <v>13478.114054000001</v>
      </c>
      <c r="O16" s="85">
        <f>SUM(O13:O15)</f>
        <v>17449.49276999999</v>
      </c>
      <c r="Q16" s="98"/>
    </row>
    <row r="17" spans="1:16" x14ac:dyDescent="0.2">
      <c r="A17" s="80"/>
      <c r="B17" s="7"/>
      <c r="C17" s="77"/>
      <c r="D17" s="77"/>
      <c r="E17" s="77"/>
      <c r="F17" s="77"/>
      <c r="G17" s="92"/>
      <c r="H17" s="92"/>
      <c r="I17" s="92"/>
      <c r="J17" s="92"/>
      <c r="L17" s="80"/>
      <c r="M17" s="93"/>
      <c r="N17" s="93"/>
      <c r="O17" s="93"/>
    </row>
    <row r="18" spans="1:16" x14ac:dyDescent="0.2">
      <c r="B18" s="6" t="s">
        <v>131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94">
        <v>-382616</v>
      </c>
      <c r="N18" s="94"/>
      <c r="O18" s="94"/>
    </row>
    <row r="19" spans="1:16" x14ac:dyDescent="0.2">
      <c r="B19" s="6" t="s">
        <v>94</v>
      </c>
      <c r="C19" s="91">
        <v>-105307</v>
      </c>
      <c r="D19" s="91">
        <v>-108747</v>
      </c>
      <c r="E19" s="91">
        <v>-106113</v>
      </c>
      <c r="F19" s="91">
        <v>-111257</v>
      </c>
      <c r="G19" s="95">
        <v>-108493</v>
      </c>
      <c r="H19" s="85">
        <v>-108467</v>
      </c>
      <c r="I19" s="85">
        <v>-133509</v>
      </c>
      <c r="J19" s="85">
        <v>-145174</v>
      </c>
      <c r="K19" s="86">
        <v>-148624.53599999999</v>
      </c>
      <c r="L19" s="86">
        <v>-146626.17303330617</v>
      </c>
      <c r="M19" s="86">
        <v>-148302</v>
      </c>
      <c r="N19" s="86">
        <v>-109393.78669701846</v>
      </c>
      <c r="O19" s="86">
        <v>-110280.47012000006</v>
      </c>
    </row>
    <row r="20" spans="1:16" x14ac:dyDescent="0.2">
      <c r="B20" s="6" t="s">
        <v>3</v>
      </c>
      <c r="C20" s="85">
        <v>-106658</v>
      </c>
      <c r="D20" s="85">
        <v>-98884.999999999985</v>
      </c>
      <c r="E20" s="85">
        <v>-96111</v>
      </c>
      <c r="F20" s="85">
        <v>-98749</v>
      </c>
      <c r="G20" s="85">
        <v>-92137</v>
      </c>
      <c r="H20" s="85">
        <v>-97082</v>
      </c>
      <c r="I20" s="85">
        <v>-101927</v>
      </c>
      <c r="J20" s="85">
        <v>-105258</v>
      </c>
      <c r="K20" s="86">
        <v>-104416.45</v>
      </c>
      <c r="L20" s="86">
        <v>-106267.40683187498</v>
      </c>
      <c r="M20" s="86">
        <v>-109702.66793545007</v>
      </c>
      <c r="N20" s="86">
        <v>-82272.913489274986</v>
      </c>
      <c r="O20" s="86">
        <v>-88622.331700200099</v>
      </c>
    </row>
    <row r="21" spans="1:16" x14ac:dyDescent="0.2">
      <c r="B21" s="6" t="s">
        <v>110</v>
      </c>
      <c r="C21" s="85">
        <f>SUM(C22:C25)</f>
        <v>-64707</v>
      </c>
      <c r="D21" s="85">
        <f t="shared" ref="D21:M21" si="3">SUM(D22:D25)</f>
        <v>-56460</v>
      </c>
      <c r="E21" s="85">
        <f t="shared" si="3"/>
        <v>-49491.051590000003</v>
      </c>
      <c r="F21" s="85">
        <f t="shared" si="3"/>
        <v>-49629</v>
      </c>
      <c r="G21" s="85">
        <f t="shared" si="3"/>
        <v>-58863</v>
      </c>
      <c r="H21" s="85">
        <f t="shared" si="3"/>
        <v>-60702.261096697097</v>
      </c>
      <c r="I21" s="85">
        <f t="shared" si="3"/>
        <v>-59716</v>
      </c>
      <c r="J21" s="85">
        <f t="shared" si="3"/>
        <v>-57240</v>
      </c>
      <c r="K21" s="85">
        <f t="shared" si="3"/>
        <v>-60927.400999999998</v>
      </c>
      <c r="L21" s="85">
        <f t="shared" si="3"/>
        <v>-47289</v>
      </c>
      <c r="M21" s="85">
        <f t="shared" si="3"/>
        <v>-41490</v>
      </c>
      <c r="N21" s="85">
        <f>SUM(N22:N25)</f>
        <v>-31682.106932100003</v>
      </c>
      <c r="O21" s="85">
        <f>SUM(O22:O25)</f>
        <v>-32903.433523300002</v>
      </c>
    </row>
    <row r="22" spans="1:16" x14ac:dyDescent="0.2">
      <c r="B22" s="5" t="s">
        <v>4</v>
      </c>
      <c r="C22" s="78">
        <v>-18192</v>
      </c>
      <c r="D22" s="78">
        <v>-22319</v>
      </c>
      <c r="E22" s="78">
        <v>-19310.514590000002</v>
      </c>
      <c r="F22" s="78">
        <v>-21386</v>
      </c>
      <c r="G22" s="78">
        <v>-24180</v>
      </c>
      <c r="H22" s="78">
        <v>-23127</v>
      </c>
      <c r="I22" s="78">
        <v>-21236</v>
      </c>
      <c r="J22" s="78">
        <v>-20091</v>
      </c>
      <c r="K22" s="89">
        <v>-20424.170999999998</v>
      </c>
      <c r="L22" s="89">
        <v>-21687</v>
      </c>
      <c r="M22" s="89">
        <v>-20868</v>
      </c>
      <c r="N22" s="89">
        <v>-15504.05276</v>
      </c>
      <c r="O22" s="89">
        <v>-15640.22262</v>
      </c>
    </row>
    <row r="23" spans="1:16" x14ac:dyDescent="0.2">
      <c r="B23" s="5" t="s">
        <v>5</v>
      </c>
      <c r="C23" s="78">
        <v>-24662</v>
      </c>
      <c r="D23" s="78">
        <v>-11793</v>
      </c>
      <c r="E23" s="78">
        <v>-13345.137000000001</v>
      </c>
      <c r="F23" s="78">
        <v>-13565</v>
      </c>
      <c r="G23" s="78">
        <v>-13849</v>
      </c>
      <c r="H23" s="78">
        <v>-20758.261096697101</v>
      </c>
      <c r="I23" s="78">
        <v>-19770</v>
      </c>
      <c r="J23" s="78">
        <v>-19280</v>
      </c>
      <c r="K23" s="89">
        <v>-19275.973000000002</v>
      </c>
      <c r="L23" s="89">
        <v>-14121</v>
      </c>
      <c r="M23" s="89">
        <v>-11565</v>
      </c>
      <c r="N23" s="89">
        <v>-10410.2542209</v>
      </c>
      <c r="O23" s="89">
        <v>-9764.8806332999993</v>
      </c>
    </row>
    <row r="24" spans="1:16" x14ac:dyDescent="0.2">
      <c r="B24" s="5" t="s">
        <v>6</v>
      </c>
      <c r="C24" s="78">
        <v>-9530</v>
      </c>
      <c r="D24" s="78">
        <v>-11775</v>
      </c>
      <c r="E24" s="78">
        <v>-7659.4</v>
      </c>
      <c r="F24" s="78">
        <v>-9669</v>
      </c>
      <c r="G24" s="78">
        <v>-9734</v>
      </c>
      <c r="H24" s="78">
        <v>-9088</v>
      </c>
      <c r="I24" s="78">
        <v>-8160</v>
      </c>
      <c r="J24" s="78">
        <v>-7868</v>
      </c>
      <c r="K24" s="89">
        <v>-5806.991</v>
      </c>
      <c r="L24" s="89">
        <v>-4306</v>
      </c>
      <c r="M24" s="89">
        <v>-5237</v>
      </c>
      <c r="N24" s="89">
        <v>-3639.7799612000003</v>
      </c>
      <c r="O24" s="89">
        <v>-4749.1861900000013</v>
      </c>
    </row>
    <row r="25" spans="1:16" x14ac:dyDescent="0.2">
      <c r="B25" s="5" t="s">
        <v>120</v>
      </c>
      <c r="C25" s="78">
        <v>-12323</v>
      </c>
      <c r="D25" s="78">
        <v>-10573</v>
      </c>
      <c r="E25" s="78">
        <v>-9176</v>
      </c>
      <c r="F25" s="78">
        <v>-5009</v>
      </c>
      <c r="G25" s="78">
        <v>-11100</v>
      </c>
      <c r="H25" s="78">
        <v>-7729</v>
      </c>
      <c r="I25" s="78">
        <v>-10550</v>
      </c>
      <c r="J25" s="78">
        <v>-10001</v>
      </c>
      <c r="K25" s="89">
        <v>-15420.266</v>
      </c>
      <c r="L25" s="89">
        <v>-7175</v>
      </c>
      <c r="M25" s="89">
        <v>-3820</v>
      </c>
      <c r="N25" s="89">
        <v>-2128.0199899999998</v>
      </c>
      <c r="O25" s="89">
        <v>-2749.1440799999996</v>
      </c>
    </row>
    <row r="26" spans="1:16" x14ac:dyDescent="0.2">
      <c r="B26" s="6" t="s">
        <v>7</v>
      </c>
      <c r="C26" s="85">
        <f t="shared" ref="C26:L26" si="4">SUM(C27:C36)</f>
        <v>-35509</v>
      </c>
      <c r="D26" s="85">
        <f>SUM(D27:D36)</f>
        <v>-42114</v>
      </c>
      <c r="E26" s="85">
        <f t="shared" si="4"/>
        <v>-54963</v>
      </c>
      <c r="F26" s="85">
        <f t="shared" si="4"/>
        <v>-66806</v>
      </c>
      <c r="G26" s="85">
        <f t="shared" si="4"/>
        <v>-62119</v>
      </c>
      <c r="H26" s="85">
        <f t="shared" si="4"/>
        <v>-80716.648019999993</v>
      </c>
      <c r="I26" s="85">
        <f t="shared" si="4"/>
        <v>-78769</v>
      </c>
      <c r="J26" s="85">
        <f t="shared" si="4"/>
        <v>-71479</v>
      </c>
      <c r="K26" s="86">
        <f>SUM(K27:K36)</f>
        <v>-73205</v>
      </c>
      <c r="L26" s="86">
        <f t="shared" si="4"/>
        <v>-63667.6708</v>
      </c>
      <c r="M26" s="86">
        <f>SUM(M27:M36)</f>
        <v>-71868</v>
      </c>
      <c r="N26" s="86">
        <f>SUM(N27:N36)</f>
        <v>-49861.442576904992</v>
      </c>
      <c r="O26" s="86">
        <f>SUM(O27:O36)</f>
        <v>-52236.555188324986</v>
      </c>
      <c r="P26" s="23"/>
    </row>
    <row r="27" spans="1:16" x14ac:dyDescent="0.2">
      <c r="B27" s="5" t="s">
        <v>98</v>
      </c>
      <c r="C27" s="78">
        <v>-7527</v>
      </c>
      <c r="D27" s="78">
        <v>-3632.9999999999995</v>
      </c>
      <c r="E27" s="78">
        <v>-16591</v>
      </c>
      <c r="F27" s="78">
        <v>-16276.999999999998</v>
      </c>
      <c r="G27" s="78">
        <v>-17658</v>
      </c>
      <c r="H27" s="78">
        <v>-20729</v>
      </c>
      <c r="I27" s="78">
        <v>-23554</v>
      </c>
      <c r="J27" s="78">
        <v>-24384</v>
      </c>
      <c r="K27" s="89">
        <v>-25969</v>
      </c>
      <c r="L27" s="89">
        <v>-26474.187999999998</v>
      </c>
      <c r="M27" s="89">
        <v>-27043</v>
      </c>
      <c r="N27" s="89">
        <v>-20849.12872242499</v>
      </c>
      <c r="O27" s="89">
        <v>-19010.037348724996</v>
      </c>
      <c r="P27" s="23"/>
    </row>
    <row r="28" spans="1:16" x14ac:dyDescent="0.2">
      <c r="B28" s="5" t="s">
        <v>8</v>
      </c>
      <c r="C28" s="78">
        <v>0</v>
      </c>
      <c r="D28" s="78">
        <v>0</v>
      </c>
      <c r="E28" s="78">
        <v>-6622</v>
      </c>
      <c r="F28" s="78">
        <v>-4831</v>
      </c>
      <c r="G28" s="78">
        <v>-4094</v>
      </c>
      <c r="H28" s="78">
        <v>-5853.6480199999996</v>
      </c>
      <c r="I28" s="78">
        <v>-296</v>
      </c>
      <c r="J28" s="78">
        <v>0</v>
      </c>
      <c r="K28" s="89">
        <v>-164</v>
      </c>
      <c r="L28" s="89">
        <v>-254.48280000000003</v>
      </c>
      <c r="M28" s="89">
        <v>-803</v>
      </c>
      <c r="N28" s="89">
        <v>-525.40910999999994</v>
      </c>
      <c r="O28" s="89">
        <v>-914.50648999999999</v>
      </c>
      <c r="P28" s="23"/>
    </row>
    <row r="29" spans="1:16" x14ac:dyDescent="0.2">
      <c r="B29" s="5" t="s">
        <v>9</v>
      </c>
      <c r="C29" s="78">
        <v>0</v>
      </c>
      <c r="D29" s="78">
        <v>0</v>
      </c>
      <c r="E29" s="78">
        <v>0</v>
      </c>
      <c r="F29" s="78">
        <v>0</v>
      </c>
      <c r="G29" s="78">
        <v>0</v>
      </c>
      <c r="H29" s="78">
        <v>-8931</v>
      </c>
      <c r="I29" s="78">
        <v>-5687</v>
      </c>
      <c r="J29" s="78">
        <v>-3858</v>
      </c>
      <c r="K29" s="89">
        <v>0</v>
      </c>
      <c r="L29" s="89">
        <v>0</v>
      </c>
      <c r="M29" s="89">
        <v>0</v>
      </c>
      <c r="N29" s="89"/>
      <c r="O29" s="89">
        <v>0</v>
      </c>
      <c r="P29" s="23"/>
    </row>
    <row r="30" spans="1:16" x14ac:dyDescent="0.2">
      <c r="B30" s="5" t="s">
        <v>10</v>
      </c>
      <c r="C30" s="78">
        <v>-15333</v>
      </c>
      <c r="D30" s="78">
        <v>-19337</v>
      </c>
      <c r="E30" s="78">
        <v>-15587.999999999998</v>
      </c>
      <c r="F30" s="78">
        <v>-17532</v>
      </c>
      <c r="G30" s="78">
        <v>-16967</v>
      </c>
      <c r="H30" s="78">
        <v>-20165</v>
      </c>
      <c r="I30" s="78">
        <v>-27387</v>
      </c>
      <c r="J30" s="78">
        <v>-23245</v>
      </c>
      <c r="K30" s="89">
        <v>-8734</v>
      </c>
      <c r="L30" s="89">
        <v>-8928</v>
      </c>
      <c r="M30" s="89">
        <v>-8918</v>
      </c>
      <c r="N30" s="89">
        <v>-6688.2436100000004</v>
      </c>
      <c r="O30" s="89">
        <v>-6911.6348100000005</v>
      </c>
      <c r="P30" s="23"/>
    </row>
    <row r="31" spans="1:16" x14ac:dyDescent="0.2">
      <c r="B31" s="5" t="s">
        <v>11</v>
      </c>
      <c r="C31" s="78">
        <v>-9371</v>
      </c>
      <c r="D31" s="78">
        <v>-10746</v>
      </c>
      <c r="E31" s="78">
        <v>-6378</v>
      </c>
      <c r="F31" s="78">
        <v>-9046</v>
      </c>
      <c r="G31" s="78">
        <v>-23400</v>
      </c>
      <c r="H31" s="78">
        <v>-25038</v>
      </c>
      <c r="I31" s="78">
        <v>-21845</v>
      </c>
      <c r="J31" s="78">
        <v>-19992</v>
      </c>
      <c r="K31" s="89">
        <v>-11210</v>
      </c>
      <c r="L31" s="89">
        <v>-4407</v>
      </c>
      <c r="M31" s="89">
        <v>-4095</v>
      </c>
      <c r="N31" s="89">
        <v>-2829.0408299999999</v>
      </c>
      <c r="O31" s="89">
        <v>-4385.0354799999996</v>
      </c>
      <c r="P31" s="23"/>
    </row>
    <row r="32" spans="1:16" x14ac:dyDescent="0.2">
      <c r="B32" s="4" t="s">
        <v>108</v>
      </c>
      <c r="C32" s="78" t="s">
        <v>111</v>
      </c>
      <c r="D32" s="78" t="s">
        <v>111</v>
      </c>
      <c r="E32" s="78" t="s">
        <v>111</v>
      </c>
      <c r="F32" s="78" t="s">
        <v>111</v>
      </c>
      <c r="G32" s="78" t="s">
        <v>111</v>
      </c>
      <c r="H32" s="78" t="s">
        <v>111</v>
      </c>
      <c r="I32" s="78" t="s">
        <v>111</v>
      </c>
      <c r="J32" s="78" t="s">
        <v>111</v>
      </c>
      <c r="K32" s="78">
        <v>-17197</v>
      </c>
      <c r="L32" s="78">
        <v>-14270</v>
      </c>
      <c r="M32" s="78">
        <v>-12996</v>
      </c>
      <c r="N32" s="78">
        <v>-8953.1413600000033</v>
      </c>
      <c r="O32" s="78">
        <v>-12488.003910000014</v>
      </c>
      <c r="P32" s="23"/>
    </row>
    <row r="33" spans="2:16" x14ac:dyDescent="0.2">
      <c r="B33" s="5" t="s">
        <v>121</v>
      </c>
      <c r="C33" s="77">
        <v>-1279</v>
      </c>
      <c r="D33" s="77">
        <v>-5071</v>
      </c>
      <c r="E33" s="77">
        <v>-7116.0000000000009</v>
      </c>
      <c r="F33" s="77">
        <v>-3611</v>
      </c>
      <c r="G33" s="78">
        <v>0</v>
      </c>
      <c r="H33" s="78">
        <v>0</v>
      </c>
      <c r="I33" s="78">
        <v>0</v>
      </c>
      <c r="J33" s="78">
        <v>0</v>
      </c>
      <c r="K33" s="89">
        <v>0</v>
      </c>
      <c r="L33" s="89">
        <v>0</v>
      </c>
      <c r="M33" s="89">
        <v>0</v>
      </c>
      <c r="N33" s="89"/>
      <c r="O33" s="89">
        <v>0</v>
      </c>
      <c r="P33" s="23"/>
    </row>
    <row r="34" spans="2:16" x14ac:dyDescent="0.2">
      <c r="B34" s="5" t="s">
        <v>12</v>
      </c>
      <c r="C34" s="77">
        <v>0</v>
      </c>
      <c r="D34" s="77">
        <v>-96</v>
      </c>
      <c r="E34" s="77">
        <v>-2668</v>
      </c>
      <c r="F34" s="77">
        <v>0</v>
      </c>
      <c r="G34" s="78">
        <v>0</v>
      </c>
      <c r="H34" s="78">
        <v>0</v>
      </c>
      <c r="I34" s="78">
        <v>0</v>
      </c>
      <c r="J34" s="78">
        <v>0</v>
      </c>
      <c r="K34" s="89">
        <v>0</v>
      </c>
      <c r="L34" s="89">
        <v>0</v>
      </c>
      <c r="M34" s="89"/>
      <c r="N34" s="89"/>
      <c r="O34" s="89">
        <v>0</v>
      </c>
    </row>
    <row r="35" spans="2:16" x14ac:dyDescent="0.2">
      <c r="B35" s="5" t="s">
        <v>102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89">
        <v>-7576</v>
      </c>
      <c r="L35" s="89">
        <v>-8944</v>
      </c>
      <c r="M35" s="89">
        <v>-18013</v>
      </c>
      <c r="N35" s="89">
        <v>-10016.4789384</v>
      </c>
      <c r="O35" s="89">
        <v>-8527.3371495999745</v>
      </c>
    </row>
    <row r="36" spans="2:16" x14ac:dyDescent="0.2">
      <c r="B36" s="5" t="s">
        <v>13</v>
      </c>
      <c r="C36" s="77">
        <v>-1999</v>
      </c>
      <c r="D36" s="77">
        <v>-3231.0000000000005</v>
      </c>
      <c r="E36" s="77">
        <v>0</v>
      </c>
      <c r="F36" s="77">
        <v>-15508.999999999998</v>
      </c>
      <c r="G36" s="78">
        <v>0</v>
      </c>
      <c r="H36" s="78">
        <v>0</v>
      </c>
      <c r="I36" s="78">
        <v>0</v>
      </c>
      <c r="J36" s="78">
        <v>0</v>
      </c>
      <c r="K36" s="89">
        <v>-2355</v>
      </c>
      <c r="L36" s="89">
        <v>-390</v>
      </c>
      <c r="M36" s="89">
        <v>0</v>
      </c>
      <c r="N36" s="89">
        <v>-6.0799997299909595E-6</v>
      </c>
      <c r="O36" s="89">
        <v>0</v>
      </c>
    </row>
    <row r="37" spans="2:16" x14ac:dyDescent="0.2">
      <c r="B37" s="6" t="s">
        <v>101</v>
      </c>
      <c r="C37" s="86">
        <f t="shared" ref="C37:J37" si="5">SUM(C11,C12,C16,C19:C21,C26)</f>
        <v>22869</v>
      </c>
      <c r="D37" s="86">
        <f t="shared" si="5"/>
        <v>53396</v>
      </c>
      <c r="E37" s="86">
        <f t="shared" si="5"/>
        <v>22837.53816000004</v>
      </c>
      <c r="F37" s="86">
        <f t="shared" si="5"/>
        <v>96063.514179999998</v>
      </c>
      <c r="G37" s="86">
        <f t="shared" si="5"/>
        <v>167790</v>
      </c>
      <c r="H37" s="86">
        <f t="shared" si="5"/>
        <v>154804.09088330396</v>
      </c>
      <c r="I37" s="86">
        <f t="shared" si="5"/>
        <v>121376.98694210005</v>
      </c>
      <c r="J37" s="86">
        <f t="shared" si="5"/>
        <v>144772.40000000002</v>
      </c>
      <c r="K37" s="86">
        <f>SUM(K11,K12,K16,K19:K21,K26)</f>
        <v>218370.33018000005</v>
      </c>
      <c r="L37" s="86">
        <f t="shared" ref="L37" si="6">SUM(L11,L12,L16,L19:L21,L26)</f>
        <v>175487.74933481889</v>
      </c>
      <c r="M37" s="86">
        <f>SUM(M11,M12,M16,M18:M21,M26)</f>
        <v>-280467.96793545003</v>
      </c>
      <c r="N37" s="86">
        <f>SUM(N11,N12,N16,N18:N21,N26)</f>
        <v>43565.151623201491</v>
      </c>
      <c r="O37" s="86">
        <f>SUM(O11,O12,O16,O18:O21,O26)</f>
        <v>47625.896756069851</v>
      </c>
    </row>
    <row r="38" spans="2:16" x14ac:dyDescent="0.2">
      <c r="B38" s="6" t="s">
        <v>123</v>
      </c>
      <c r="C38" s="91">
        <f t="shared" ref="C38:M38" si="7">SUM(C39:C41)</f>
        <v>1877</v>
      </c>
      <c r="D38" s="91">
        <f t="shared" si="7"/>
        <v>884</v>
      </c>
      <c r="E38" s="91">
        <f t="shared" si="7"/>
        <v>610.18203000000005</v>
      </c>
      <c r="F38" s="91">
        <f t="shared" si="7"/>
        <v>45411</v>
      </c>
      <c r="G38" s="85">
        <f t="shared" si="7"/>
        <v>27035.729296007921</v>
      </c>
      <c r="H38" s="85">
        <f t="shared" si="7"/>
        <v>19106.37283</v>
      </c>
      <c r="I38" s="85">
        <f t="shared" si="7"/>
        <v>12334</v>
      </c>
      <c r="J38" s="85">
        <f t="shared" si="7"/>
        <v>11666.4</v>
      </c>
      <c r="K38" s="86">
        <f t="shared" si="7"/>
        <v>20932.477999999999</v>
      </c>
      <c r="L38" s="86">
        <f t="shared" si="7"/>
        <v>23882</v>
      </c>
      <c r="M38" s="86">
        <f t="shared" si="7"/>
        <v>43281</v>
      </c>
      <c r="N38" s="86">
        <f>SUM(N39:N41)</f>
        <v>91352.862340700012</v>
      </c>
      <c r="O38" s="86">
        <f>SUM(O39:O41)</f>
        <v>18535.993200000015</v>
      </c>
    </row>
    <row r="39" spans="2:16" x14ac:dyDescent="0.2">
      <c r="B39" s="5" t="s">
        <v>125</v>
      </c>
      <c r="C39" s="77">
        <v>1669</v>
      </c>
      <c r="D39" s="77">
        <v>884</v>
      </c>
      <c r="E39" s="77">
        <v>610.18203000000005</v>
      </c>
      <c r="F39" s="77">
        <v>3229</v>
      </c>
      <c r="G39" s="78">
        <v>10940.994720000001</v>
      </c>
      <c r="H39" s="78">
        <v>15902.131569999998</v>
      </c>
      <c r="I39" s="78">
        <v>12334</v>
      </c>
      <c r="J39" s="78">
        <v>11666.4</v>
      </c>
      <c r="K39" s="80">
        <v>20932.477999999999</v>
      </c>
      <c r="L39" s="80">
        <v>23882</v>
      </c>
      <c r="M39" s="89">
        <v>17793</v>
      </c>
      <c r="N39" s="89">
        <v>12873.069280000002</v>
      </c>
      <c r="O39" s="89">
        <v>12387.45276</v>
      </c>
    </row>
    <row r="40" spans="2:16" x14ac:dyDescent="0.2">
      <c r="B40" s="5" t="s">
        <v>99</v>
      </c>
      <c r="C40" s="77">
        <v>208.00000000000003</v>
      </c>
      <c r="D40" s="77">
        <v>0</v>
      </c>
      <c r="E40" s="77">
        <v>0</v>
      </c>
      <c r="F40" s="77">
        <v>42182</v>
      </c>
      <c r="G40" s="78">
        <v>16094.734576007921</v>
      </c>
      <c r="H40" s="78">
        <v>3204.2412600000021</v>
      </c>
      <c r="I40" s="77">
        <v>0</v>
      </c>
      <c r="J40" s="77">
        <v>0</v>
      </c>
      <c r="K40" s="89">
        <v>0</v>
      </c>
      <c r="L40" s="89">
        <v>0</v>
      </c>
      <c r="M40" s="89">
        <v>25488</v>
      </c>
      <c r="N40" s="89">
        <v>78479.793060700016</v>
      </c>
      <c r="O40" s="89">
        <v>0</v>
      </c>
    </row>
    <row r="41" spans="2:16" x14ac:dyDescent="0.2">
      <c r="B41" s="5" t="s">
        <v>133</v>
      </c>
      <c r="C41" s="77">
        <v>0</v>
      </c>
      <c r="D41" s="77">
        <v>0</v>
      </c>
      <c r="E41" s="77">
        <v>0</v>
      </c>
      <c r="F41" s="77">
        <v>0</v>
      </c>
      <c r="G41" s="78">
        <v>0</v>
      </c>
      <c r="H41" s="78">
        <v>0</v>
      </c>
      <c r="I41" s="77">
        <v>0</v>
      </c>
      <c r="J41" s="77">
        <v>0</v>
      </c>
      <c r="K41" s="89">
        <v>0</v>
      </c>
      <c r="L41" s="89">
        <v>0</v>
      </c>
      <c r="M41" s="89">
        <v>0</v>
      </c>
      <c r="N41" s="89">
        <v>0</v>
      </c>
      <c r="O41" s="89">
        <v>6148.5404400000143</v>
      </c>
    </row>
    <row r="42" spans="2:16" x14ac:dyDescent="0.2">
      <c r="B42" s="6" t="s">
        <v>124</v>
      </c>
      <c r="C42" s="91">
        <f t="shared" ref="C42:O42" si="8">SUM(C43:C49)</f>
        <v>-3268</v>
      </c>
      <c r="D42" s="91">
        <f t="shared" si="8"/>
        <v>-11905</v>
      </c>
      <c r="E42" s="91">
        <f t="shared" si="8"/>
        <v>-4770.9974899999997</v>
      </c>
      <c r="F42" s="91">
        <f t="shared" si="8"/>
        <v>-17669</v>
      </c>
      <c r="G42" s="91">
        <f t="shared" si="8"/>
        <v>-10491.581414500013</v>
      </c>
      <c r="H42" s="85">
        <f t="shared" si="8"/>
        <v>-59310.061595699975</v>
      </c>
      <c r="I42" s="85">
        <f t="shared" si="8"/>
        <v>-57521</v>
      </c>
      <c r="J42" s="85">
        <f t="shared" si="8"/>
        <v>-111269</v>
      </c>
      <c r="K42" s="86">
        <f t="shared" si="8"/>
        <v>-315355.18</v>
      </c>
      <c r="L42" s="86">
        <f t="shared" si="8"/>
        <v>-173103</v>
      </c>
      <c r="M42" s="86">
        <f t="shared" si="8"/>
        <v>-116265</v>
      </c>
      <c r="N42" s="86">
        <f t="shared" si="8"/>
        <v>-40675.69613169982</v>
      </c>
      <c r="O42" s="86">
        <f t="shared" si="8"/>
        <v>-46369.8553803018</v>
      </c>
    </row>
    <row r="43" spans="2:16" x14ac:dyDescent="0.2">
      <c r="B43" s="5" t="s">
        <v>14</v>
      </c>
      <c r="C43" s="77">
        <v>-2476</v>
      </c>
      <c r="D43" s="77">
        <v>-8937</v>
      </c>
      <c r="E43" s="77">
        <v>-3235.0000000000005</v>
      </c>
      <c r="F43" s="77">
        <v>-6053</v>
      </c>
      <c r="G43" s="78">
        <v>-7404.5814145000131</v>
      </c>
      <c r="H43" s="78">
        <v>-7681.3082856999781</v>
      </c>
      <c r="I43" s="78">
        <v>-8903</v>
      </c>
      <c r="J43" s="78">
        <v>-5245</v>
      </c>
      <c r="K43" s="89">
        <v>-28626.697</v>
      </c>
      <c r="L43" s="89">
        <v>-7972</v>
      </c>
      <c r="M43" s="89">
        <v>-39330</v>
      </c>
      <c r="N43" s="89">
        <v>-1597.9810216998223</v>
      </c>
      <c r="O43" s="89">
        <v>0</v>
      </c>
    </row>
    <row r="44" spans="2:16" x14ac:dyDescent="0.2">
      <c r="B44" s="5" t="s">
        <v>132</v>
      </c>
      <c r="C44" s="77">
        <v>0</v>
      </c>
      <c r="D44" s="77">
        <v>0</v>
      </c>
      <c r="E44" s="77">
        <v>0</v>
      </c>
      <c r="F44" s="77">
        <v>0</v>
      </c>
      <c r="G44" s="78">
        <v>0</v>
      </c>
      <c r="H44" s="78">
        <v>0</v>
      </c>
      <c r="I44" s="78">
        <v>0</v>
      </c>
      <c r="J44" s="78">
        <v>0</v>
      </c>
      <c r="K44" s="89">
        <v>0</v>
      </c>
      <c r="L44" s="89">
        <v>0</v>
      </c>
      <c r="M44" s="89">
        <v>-23502</v>
      </c>
      <c r="N44" s="89">
        <v>0</v>
      </c>
      <c r="O44" s="89">
        <v>-1578.9328400000029</v>
      </c>
    </row>
    <row r="45" spans="2:16" x14ac:dyDescent="0.2">
      <c r="B45" s="5" t="s">
        <v>15</v>
      </c>
      <c r="C45" s="77">
        <v>0</v>
      </c>
      <c r="D45" s="77">
        <v>0</v>
      </c>
      <c r="E45" s="77">
        <v>0</v>
      </c>
      <c r="F45" s="77">
        <v>0</v>
      </c>
      <c r="G45" s="78">
        <v>0</v>
      </c>
      <c r="H45" s="78">
        <v>-41177.710799999993</v>
      </c>
      <c r="I45" s="78">
        <v>0</v>
      </c>
      <c r="J45" s="78">
        <v>0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</row>
    <row r="46" spans="2:16" x14ac:dyDescent="0.2">
      <c r="B46" s="5" t="s">
        <v>100</v>
      </c>
      <c r="C46" s="77">
        <v>0</v>
      </c>
      <c r="D46" s="77">
        <v>-1799.9999999999998</v>
      </c>
      <c r="E46" s="77">
        <v>-10.602559999998746</v>
      </c>
      <c r="F46" s="77">
        <v>0</v>
      </c>
      <c r="G46" s="90">
        <v>0</v>
      </c>
      <c r="H46" s="78">
        <v>0</v>
      </c>
      <c r="I46" s="78">
        <v>-34367</v>
      </c>
      <c r="J46" s="78">
        <v>-61133</v>
      </c>
      <c r="K46" s="89">
        <v>-226837.34</v>
      </c>
      <c r="L46" s="89">
        <v>-112309</v>
      </c>
      <c r="M46" s="89">
        <v>0</v>
      </c>
      <c r="N46" s="89">
        <v>0</v>
      </c>
      <c r="O46" s="89">
        <v>-10464.539340301801</v>
      </c>
    </row>
    <row r="47" spans="2:16" x14ac:dyDescent="0.2">
      <c r="B47" s="5" t="s">
        <v>16</v>
      </c>
      <c r="C47" s="77">
        <v>-791.99999999999989</v>
      </c>
      <c r="D47" s="77">
        <v>-1168</v>
      </c>
      <c r="E47" s="77">
        <v>-1525.3949299999999</v>
      </c>
      <c r="F47" s="77">
        <v>-11616</v>
      </c>
      <c r="G47" s="78">
        <v>-40</v>
      </c>
      <c r="H47" s="78">
        <v>-10436.042510000008</v>
      </c>
      <c r="I47" s="78">
        <v>-14251</v>
      </c>
      <c r="J47" s="78">
        <v>-44891</v>
      </c>
      <c r="K47" s="89">
        <v>-59891.142999999996</v>
      </c>
      <c r="L47" s="89">
        <v>-52822</v>
      </c>
      <c r="M47" s="89">
        <v>-53433</v>
      </c>
      <c r="N47" s="89">
        <v>-39077.715109999997</v>
      </c>
      <c r="O47" s="89">
        <v>-34326.383199999997</v>
      </c>
    </row>
    <row r="48" spans="2:16" x14ac:dyDescent="0.2">
      <c r="B48" s="5" t="s">
        <v>17</v>
      </c>
      <c r="C48" s="77">
        <v>0</v>
      </c>
      <c r="D48" s="77">
        <v>0</v>
      </c>
      <c r="E48" s="77">
        <v>0</v>
      </c>
      <c r="F48" s="77">
        <v>0</v>
      </c>
      <c r="G48" s="78">
        <v>-3047</v>
      </c>
      <c r="H48" s="78">
        <v>0</v>
      </c>
      <c r="I48" s="78">
        <v>0</v>
      </c>
      <c r="J48" s="78">
        <v>0</v>
      </c>
      <c r="K48" s="89">
        <v>0</v>
      </c>
      <c r="L48" s="89">
        <v>0</v>
      </c>
      <c r="M48" s="89">
        <v>0</v>
      </c>
      <c r="N48" s="89">
        <v>0</v>
      </c>
      <c r="O48" s="89">
        <v>0</v>
      </c>
    </row>
    <row r="49" spans="2:16" x14ac:dyDescent="0.2">
      <c r="B49" s="5" t="s">
        <v>122</v>
      </c>
      <c r="C49" s="77">
        <v>0</v>
      </c>
      <c r="D49" s="77">
        <v>0</v>
      </c>
      <c r="E49" s="77">
        <v>0</v>
      </c>
      <c r="F49" s="77">
        <v>0</v>
      </c>
      <c r="G49" s="78">
        <v>0</v>
      </c>
      <c r="H49" s="78">
        <v>-15</v>
      </c>
      <c r="I49" s="78">
        <v>0</v>
      </c>
      <c r="J49" s="78">
        <v>0</v>
      </c>
      <c r="K49" s="89">
        <v>0</v>
      </c>
      <c r="L49" s="89">
        <v>0</v>
      </c>
      <c r="M49" s="89">
        <v>0</v>
      </c>
      <c r="N49" s="89">
        <v>0</v>
      </c>
      <c r="O49" s="89">
        <v>0</v>
      </c>
    </row>
    <row r="50" spans="2:16" x14ac:dyDescent="0.2">
      <c r="B50" s="6" t="s">
        <v>95</v>
      </c>
      <c r="C50" s="91">
        <f t="shared" ref="C50:O50" si="9">SUM(C37,C38,C42)</f>
        <v>21478</v>
      </c>
      <c r="D50" s="91">
        <f t="shared" si="9"/>
        <v>42375</v>
      </c>
      <c r="E50" s="91">
        <f t="shared" si="9"/>
        <v>18676.722700000042</v>
      </c>
      <c r="F50" s="91">
        <f t="shared" si="9"/>
        <v>123805.51418</v>
      </c>
      <c r="G50" s="85">
        <f t="shared" si="9"/>
        <v>184334.1478815079</v>
      </c>
      <c r="H50" s="85">
        <f t="shared" si="9"/>
        <v>114600.40211760398</v>
      </c>
      <c r="I50" s="85">
        <f t="shared" si="9"/>
        <v>76189.986942100048</v>
      </c>
      <c r="J50" s="85">
        <f t="shared" si="9"/>
        <v>45169.800000000017</v>
      </c>
      <c r="K50" s="86">
        <f t="shared" si="9"/>
        <v>-76052.371819999942</v>
      </c>
      <c r="L50" s="86">
        <f t="shared" si="9"/>
        <v>26266.749334818887</v>
      </c>
      <c r="M50" s="86">
        <f t="shared" si="9"/>
        <v>-353451.96793545003</v>
      </c>
      <c r="N50" s="86">
        <f t="shared" si="9"/>
        <v>94242.317832201676</v>
      </c>
      <c r="O50" s="86">
        <f t="shared" si="9"/>
        <v>19792.034575768062</v>
      </c>
    </row>
    <row r="51" spans="2:16" x14ac:dyDescent="0.2">
      <c r="B51" s="6" t="s">
        <v>96</v>
      </c>
      <c r="C51" s="91">
        <f t="shared" ref="C51:J51" si="10">SUM(C52:C53)</f>
        <v>17706</v>
      </c>
      <c r="D51" s="91">
        <f t="shared" si="10"/>
        <v>-6312.0000000000018</v>
      </c>
      <c r="E51" s="91">
        <f t="shared" si="10"/>
        <v>-2869.0000000000009</v>
      </c>
      <c r="F51" s="91">
        <f t="shared" si="10"/>
        <v>-22273.000000000095</v>
      </c>
      <c r="G51" s="85">
        <f t="shared" si="10"/>
        <v>-9921</v>
      </c>
      <c r="H51" s="85">
        <f t="shared" si="10"/>
        <v>-17383</v>
      </c>
      <c r="I51" s="85">
        <f t="shared" si="10"/>
        <v>-10960</v>
      </c>
      <c r="J51" s="85">
        <f t="shared" si="10"/>
        <v>-5884</v>
      </c>
      <c r="K51" s="86">
        <f>SUM(K52:K53)</f>
        <v>10555</v>
      </c>
      <c r="L51" s="86">
        <f t="shared" ref="L51:M51" si="11">SUM(L52:L53)</f>
        <v>38859</v>
      </c>
      <c r="M51" s="86">
        <f t="shared" si="11"/>
        <v>-648</v>
      </c>
      <c r="N51" s="86">
        <f>SUM(N52:N53)</f>
        <v>-542.21848999999997</v>
      </c>
      <c r="O51" s="86">
        <f>SUM(O52:O53)</f>
        <v>-1546.05639</v>
      </c>
    </row>
    <row r="52" spans="2:16" x14ac:dyDescent="0.2">
      <c r="B52" s="5" t="s">
        <v>126</v>
      </c>
      <c r="C52" s="77">
        <v>-21412</v>
      </c>
      <c r="D52" s="77">
        <v>-15093.000000000002</v>
      </c>
      <c r="E52" s="77">
        <v>-9835</v>
      </c>
      <c r="F52" s="77">
        <v>-30569.000000000095</v>
      </c>
      <c r="G52" s="78">
        <v>-15517</v>
      </c>
      <c r="H52" s="78">
        <v>-21006</v>
      </c>
      <c r="I52" s="78">
        <v>-9826</v>
      </c>
      <c r="J52" s="78">
        <v>-4322</v>
      </c>
      <c r="K52" s="89">
        <v>-5052</v>
      </c>
      <c r="L52" s="89">
        <v>-5532</v>
      </c>
      <c r="M52" s="89">
        <v>-648</v>
      </c>
      <c r="N52" s="89">
        <v>-542.21848999999997</v>
      </c>
      <c r="O52" s="89">
        <v>-1035.11862</v>
      </c>
    </row>
    <row r="53" spans="2:16" x14ac:dyDescent="0.2">
      <c r="B53" s="5" t="s">
        <v>127</v>
      </c>
      <c r="C53" s="77">
        <v>39118</v>
      </c>
      <c r="D53" s="77">
        <v>8781</v>
      </c>
      <c r="E53" s="77">
        <v>6965.9999999999991</v>
      </c>
      <c r="F53" s="77">
        <v>8296</v>
      </c>
      <c r="G53" s="78">
        <v>5596</v>
      </c>
      <c r="H53" s="78">
        <v>3623</v>
      </c>
      <c r="I53" s="78">
        <v>-1134</v>
      </c>
      <c r="J53" s="78">
        <v>-1562</v>
      </c>
      <c r="K53" s="80">
        <v>15607</v>
      </c>
      <c r="L53" s="80">
        <v>44391</v>
      </c>
      <c r="M53" s="89">
        <v>0</v>
      </c>
      <c r="N53" s="89">
        <v>0</v>
      </c>
      <c r="O53" s="89">
        <v>-510.93777</v>
      </c>
    </row>
    <row r="54" spans="2:16" x14ac:dyDescent="0.2">
      <c r="B54" s="6" t="s">
        <v>97</v>
      </c>
      <c r="C54" s="91">
        <f t="shared" ref="C54:H54" si="12">SUM(C50:C51)</f>
        <v>39184</v>
      </c>
      <c r="D54" s="91">
        <f t="shared" si="12"/>
        <v>36063</v>
      </c>
      <c r="E54" s="91">
        <f t="shared" si="12"/>
        <v>15807.722700000042</v>
      </c>
      <c r="F54" s="91">
        <f t="shared" si="12"/>
        <v>101532.51417999991</v>
      </c>
      <c r="G54" s="85">
        <f t="shared" si="12"/>
        <v>174413.1478815079</v>
      </c>
      <c r="H54" s="85">
        <f t="shared" si="12"/>
        <v>97217.402117603982</v>
      </c>
      <c r="I54" s="85">
        <f t="shared" ref="I54:J54" si="13">SUM(I50:I51)</f>
        <v>65229.986942100048</v>
      </c>
      <c r="J54" s="85">
        <f t="shared" si="13"/>
        <v>39285.800000000017</v>
      </c>
      <c r="K54" s="86">
        <f t="shared" ref="K54:M54" si="14">SUM(K50:K51)</f>
        <v>-65497.371819999942</v>
      </c>
      <c r="L54" s="86">
        <f t="shared" si="14"/>
        <v>65125.749334818887</v>
      </c>
      <c r="M54" s="86">
        <f t="shared" si="14"/>
        <v>-354099.96793545003</v>
      </c>
      <c r="N54" s="86">
        <f>SUM(N50:N51)</f>
        <v>93700.099342201676</v>
      </c>
      <c r="O54" s="86">
        <f>SUM(O50:O51)</f>
        <v>18245.978185768061</v>
      </c>
    </row>
    <row r="55" spans="2:16" x14ac:dyDescent="0.2">
      <c r="B55" s="8" t="s">
        <v>18</v>
      </c>
      <c r="C55" s="14"/>
      <c r="D55" s="14">
        <f t="shared" ref="D55:I55" si="15">D51/D50</f>
        <v>-0.14895575221238944</v>
      </c>
      <c r="E55" s="14">
        <f t="shared" si="15"/>
        <v>-0.15361367441622906</v>
      </c>
      <c r="F55" s="14">
        <f t="shared" si="15"/>
        <v>-0.17990313393971719</v>
      </c>
      <c r="G55" s="14">
        <f t="shared" si="15"/>
        <v>-5.3820738664098915E-2</v>
      </c>
      <c r="H55" s="14">
        <f t="shared" si="15"/>
        <v>-0.15168358643420296</v>
      </c>
      <c r="I55" s="14">
        <f t="shared" si="15"/>
        <v>-0.14385092372215474</v>
      </c>
      <c r="J55" s="14"/>
      <c r="K55" s="73"/>
      <c r="L55" s="73"/>
      <c r="M55" s="15"/>
      <c r="N55" s="15"/>
      <c r="O55" s="15"/>
    </row>
    <row r="56" spans="2:16" x14ac:dyDescent="0.2">
      <c r="B56" s="9" t="s">
        <v>20</v>
      </c>
      <c r="C56" s="97">
        <f t="shared" ref="C56:O56" si="16">C37-C20-C18</f>
        <v>129527</v>
      </c>
      <c r="D56" s="97">
        <f t="shared" si="16"/>
        <v>152281</v>
      </c>
      <c r="E56" s="97">
        <f t="shared" si="16"/>
        <v>118948.53816000004</v>
      </c>
      <c r="F56" s="97">
        <f t="shared" si="16"/>
        <v>194812.51418</v>
      </c>
      <c r="G56" s="97">
        <f t="shared" si="16"/>
        <v>259927</v>
      </c>
      <c r="H56" s="97">
        <f t="shared" si="16"/>
        <v>251886.09088330396</v>
      </c>
      <c r="I56" s="97">
        <f t="shared" si="16"/>
        <v>223303.98694210005</v>
      </c>
      <c r="J56" s="97">
        <f t="shared" si="16"/>
        <v>250030.40000000002</v>
      </c>
      <c r="K56" s="97">
        <f t="shared" si="16"/>
        <v>322786.78018000006</v>
      </c>
      <c r="L56" s="97">
        <f t="shared" si="16"/>
        <v>281755.15616669389</v>
      </c>
      <c r="M56" s="97">
        <f t="shared" si="16"/>
        <v>211850.70000000004</v>
      </c>
      <c r="N56" s="97">
        <f t="shared" si="16"/>
        <v>125838.06511247647</v>
      </c>
      <c r="O56" s="97">
        <f t="shared" si="16"/>
        <v>136248.22845626995</v>
      </c>
    </row>
    <row r="57" spans="2:16" x14ac:dyDescent="0.2">
      <c r="B57" s="10" t="s">
        <v>128</v>
      </c>
      <c r="C57" s="13">
        <f t="shared" ref="C57:O57" si="17">C56/SUM(C11)</f>
        <v>0.39794952778306902</v>
      </c>
      <c r="D57" s="13">
        <f t="shared" si="17"/>
        <v>0.44671857032221729</v>
      </c>
      <c r="E57" s="13">
        <f t="shared" si="17"/>
        <v>0.37306936817979136</v>
      </c>
      <c r="F57" s="13">
        <f t="shared" si="17"/>
        <v>0.48139116909971846</v>
      </c>
      <c r="G57" s="13">
        <f t="shared" si="17"/>
        <v>0.54448999428124945</v>
      </c>
      <c r="H57" s="13">
        <f t="shared" si="17"/>
        <v>0.53613432169261654</v>
      </c>
      <c r="I57" s="13">
        <f t="shared" si="17"/>
        <v>0.46536555644076943</v>
      </c>
      <c r="J57" s="13">
        <f t="shared" si="17"/>
        <v>0.488751099556268</v>
      </c>
      <c r="K57" s="74">
        <f t="shared" si="17"/>
        <v>0.56159040893391932</v>
      </c>
      <c r="L57" s="74">
        <f t="shared" si="17"/>
        <v>0.64046616483534324</v>
      </c>
      <c r="M57" s="74">
        <f t="shared" si="17"/>
        <v>0.48753571932395584</v>
      </c>
      <c r="N57" s="74">
        <f t="shared" si="17"/>
        <v>0.41490006800731927</v>
      </c>
      <c r="O57" s="74">
        <f t="shared" si="17"/>
        <v>0.43360886550968014</v>
      </c>
    </row>
    <row r="58" spans="2:16" x14ac:dyDescent="0.2">
      <c r="B58" s="9" t="s">
        <v>19</v>
      </c>
      <c r="C58" s="96">
        <f t="shared" ref="C58:O58" si="18">C56-C15-C28-C29-C36-C34-C14-C12</f>
        <v>128471</v>
      </c>
      <c r="D58" s="96">
        <f t="shared" si="18"/>
        <v>140108</v>
      </c>
      <c r="E58" s="96">
        <f t="shared" si="18"/>
        <v>124098.53816000004</v>
      </c>
      <c r="F58" s="96">
        <f t="shared" si="18"/>
        <v>204422.44590999998</v>
      </c>
      <c r="G58" s="96">
        <f t="shared" si="18"/>
        <v>260618</v>
      </c>
      <c r="H58" s="96">
        <f t="shared" si="18"/>
        <v>247377.73890330395</v>
      </c>
      <c r="I58" s="96">
        <f t="shared" si="18"/>
        <v>229382.88313000003</v>
      </c>
      <c r="J58" s="96">
        <f t="shared" si="18"/>
        <v>251925.00000000003</v>
      </c>
      <c r="K58" s="96">
        <f t="shared" si="18"/>
        <v>307827.78018000006</v>
      </c>
      <c r="L58" s="96">
        <f t="shared" si="18"/>
        <v>195148.63896669389</v>
      </c>
      <c r="M58" s="96">
        <f t="shared" si="18"/>
        <v>181424.70000000004</v>
      </c>
      <c r="N58" s="96">
        <f t="shared" si="18"/>
        <v>118047.89859955646</v>
      </c>
      <c r="O58" s="96">
        <f t="shared" si="18"/>
        <v>122610.49618626996</v>
      </c>
      <c r="P58" s="71"/>
    </row>
    <row r="59" spans="2:16" x14ac:dyDescent="0.2">
      <c r="B59" s="10" t="s">
        <v>129</v>
      </c>
      <c r="C59" s="13">
        <f t="shared" ref="C59:O59" si="19">C58/C11</f>
        <v>0.39470514860854228</v>
      </c>
      <c r="D59" s="13">
        <f t="shared" si="19"/>
        <v>0.41100889441693461</v>
      </c>
      <c r="E59" s="13">
        <f t="shared" si="19"/>
        <v>0.38922179237807397</v>
      </c>
      <c r="F59" s="13">
        <f t="shared" si="19"/>
        <v>0.50513777639517576</v>
      </c>
      <c r="G59" s="13">
        <f t="shared" si="19"/>
        <v>0.54593748756224114</v>
      </c>
      <c r="H59" s="13">
        <f t="shared" si="19"/>
        <v>0.52653838798197472</v>
      </c>
      <c r="I59" s="13">
        <f t="shared" si="19"/>
        <v>0.47803397739359932</v>
      </c>
      <c r="J59" s="13">
        <f t="shared" si="19"/>
        <v>0.49245460054342521</v>
      </c>
      <c r="K59" s="74">
        <f t="shared" si="19"/>
        <v>0.53556446412119241</v>
      </c>
      <c r="L59" s="74">
        <f t="shared" si="19"/>
        <v>0.4435982718906849</v>
      </c>
      <c r="M59" s="74">
        <f t="shared" si="19"/>
        <v>0.41751583363960043</v>
      </c>
      <c r="N59" s="74">
        <f t="shared" si="19"/>
        <v>0.38921514816124642</v>
      </c>
      <c r="O59" s="74">
        <f t="shared" si="19"/>
        <v>0.39020689482191134</v>
      </c>
    </row>
  </sheetData>
  <mergeCells count="1">
    <mergeCell ref="C2:O2"/>
  </mergeCells>
  <pageMargins left="0.7" right="0.7" top="0.75" bottom="0.75" header="0.3" footer="0.3"/>
  <pageSetup orientation="portrait" horizontalDpi="300" r:id="rId1"/>
  <ignoredErrors>
    <ignoredError sqref="C11:I11 C16:L16 J11:M11" formulaRange="1"/>
    <ignoredError sqref="M5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53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RowHeight="12" x14ac:dyDescent="0.2"/>
  <cols>
    <col min="1" max="1" width="4.85546875" style="1" customWidth="1"/>
    <col min="2" max="2" width="9.140625" style="1"/>
    <col min="3" max="3" width="27.85546875" style="1" customWidth="1"/>
    <col min="4" max="16" width="8.7109375" style="1" customWidth="1"/>
    <col min="17" max="16384" width="9.140625" style="1"/>
  </cols>
  <sheetData>
    <row r="2" spans="2:28" ht="14.25" customHeight="1" x14ac:dyDescent="0.2">
      <c r="D2" s="99" t="s">
        <v>82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2:28" x14ac:dyDescent="0.2">
      <c r="B3" s="2" t="s">
        <v>103</v>
      </c>
      <c r="C3" s="51"/>
      <c r="D3" s="3">
        <v>2007</v>
      </c>
      <c r="E3" s="3">
        <v>2008</v>
      </c>
      <c r="F3" s="3">
        <v>2009</v>
      </c>
      <c r="G3" s="3">
        <v>2010</v>
      </c>
      <c r="H3" s="3">
        <v>2011</v>
      </c>
      <c r="I3" s="3">
        <v>2012</v>
      </c>
      <c r="J3" s="3">
        <v>2013</v>
      </c>
      <c r="K3" s="3">
        <v>2014</v>
      </c>
      <c r="L3" s="3">
        <v>2015</v>
      </c>
      <c r="M3" s="3">
        <v>2016</v>
      </c>
      <c r="N3" s="3">
        <v>2017</v>
      </c>
      <c r="O3" s="3" t="s">
        <v>135</v>
      </c>
      <c r="P3" s="3" t="s">
        <v>134</v>
      </c>
    </row>
    <row r="4" spans="2:28" x14ac:dyDescent="0.2">
      <c r="B4" s="52" t="s">
        <v>45</v>
      </c>
      <c r="C4" s="53"/>
      <c r="D4" s="53"/>
      <c r="E4" s="53"/>
      <c r="F4" s="54"/>
      <c r="G4" s="53"/>
      <c r="H4" s="7"/>
      <c r="I4" s="7"/>
      <c r="J4" s="7"/>
      <c r="K4" s="7"/>
    </row>
    <row r="5" spans="2:28" x14ac:dyDescent="0.2">
      <c r="B5" s="52" t="s">
        <v>46</v>
      </c>
      <c r="C5" s="53"/>
      <c r="D5" s="53"/>
      <c r="E5" s="55"/>
      <c r="F5" s="56"/>
      <c r="G5" s="55"/>
      <c r="H5" s="55"/>
      <c r="I5" s="55"/>
      <c r="J5" s="55"/>
      <c r="K5" s="55"/>
    </row>
    <row r="6" spans="2:28" x14ac:dyDescent="0.2">
      <c r="B6" s="53"/>
      <c r="C6" s="53" t="s">
        <v>47</v>
      </c>
      <c r="D6" s="26">
        <v>1635190</v>
      </c>
      <c r="E6" s="26">
        <v>1635482</v>
      </c>
      <c r="F6" s="57">
        <v>1699940</v>
      </c>
      <c r="G6" s="57">
        <v>1725633</v>
      </c>
      <c r="H6" s="57">
        <v>1913195</v>
      </c>
      <c r="I6" s="57">
        <v>2197235</v>
      </c>
      <c r="J6" s="57">
        <v>2347187</v>
      </c>
      <c r="K6" s="57">
        <v>2378228</v>
      </c>
      <c r="L6" s="57">
        <v>2483393</v>
      </c>
      <c r="M6" s="57">
        <v>2623594</v>
      </c>
      <c r="N6" s="57">
        <v>2368379.8952146741</v>
      </c>
      <c r="O6" s="57">
        <v>2746756.8644495499</v>
      </c>
      <c r="P6" s="57">
        <v>2440493.0721566756</v>
      </c>
    </row>
    <row r="7" spans="2:28" x14ac:dyDescent="0.2">
      <c r="B7" s="53"/>
      <c r="C7" s="53" t="s">
        <v>104</v>
      </c>
      <c r="D7" s="26">
        <v>0</v>
      </c>
      <c r="E7" s="26">
        <v>0</v>
      </c>
      <c r="F7" s="57">
        <v>0</v>
      </c>
      <c r="G7" s="57">
        <v>0</v>
      </c>
      <c r="H7" s="57">
        <v>0</v>
      </c>
      <c r="I7" s="57">
        <v>1557</v>
      </c>
      <c r="J7" s="57">
        <v>1557</v>
      </c>
      <c r="K7" s="57">
        <v>1557</v>
      </c>
      <c r="L7" s="57">
        <v>1094</v>
      </c>
      <c r="M7" s="57">
        <v>0</v>
      </c>
      <c r="N7" s="57">
        <v>0</v>
      </c>
      <c r="O7" s="57">
        <v>0</v>
      </c>
      <c r="P7" s="57">
        <v>0</v>
      </c>
    </row>
    <row r="8" spans="2:28" x14ac:dyDescent="0.2">
      <c r="B8" s="53"/>
      <c r="C8" s="53" t="s">
        <v>48</v>
      </c>
      <c r="D8" s="26">
        <v>13247</v>
      </c>
      <c r="E8" s="26">
        <v>13287</v>
      </c>
      <c r="F8" s="57">
        <v>9926</v>
      </c>
      <c r="G8" s="57">
        <v>9926</v>
      </c>
      <c r="H8" s="57">
        <v>6838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AB8" s="57">
        <v>0</v>
      </c>
    </row>
    <row r="9" spans="2:28" x14ac:dyDescent="0.2">
      <c r="B9" s="53"/>
      <c r="C9" s="53" t="s">
        <v>112</v>
      </c>
      <c r="D9" s="26">
        <v>0</v>
      </c>
      <c r="E9" s="26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M9" s="57">
        <v>35717</v>
      </c>
      <c r="N9" s="57">
        <v>18113.438660137996</v>
      </c>
      <c r="O9" s="57">
        <v>32923.268640137991</v>
      </c>
      <c r="P9" s="57">
        <v>19628.289000138</v>
      </c>
    </row>
    <row r="10" spans="2:28" x14ac:dyDescent="0.2">
      <c r="B10" s="53"/>
      <c r="C10" s="53" t="s">
        <v>105</v>
      </c>
      <c r="D10" s="26">
        <v>0</v>
      </c>
      <c r="E10" s="26">
        <v>0</v>
      </c>
      <c r="F10" s="57">
        <v>0</v>
      </c>
      <c r="G10" s="57">
        <v>0</v>
      </c>
      <c r="H10" s="57">
        <v>0</v>
      </c>
      <c r="I10" s="57">
        <v>0</v>
      </c>
      <c r="J10" s="57">
        <v>46</v>
      </c>
      <c r="K10" s="57">
        <v>46</v>
      </c>
      <c r="L10" s="57">
        <v>46</v>
      </c>
      <c r="M10" s="57">
        <v>46</v>
      </c>
      <c r="N10" s="57">
        <v>46.145000000000003</v>
      </c>
      <c r="O10" s="57">
        <v>46.145000000000003</v>
      </c>
      <c r="P10" s="57">
        <v>46.145000000000003</v>
      </c>
    </row>
    <row r="11" spans="2:28" x14ac:dyDescent="0.2">
      <c r="B11" s="53"/>
      <c r="C11" s="53" t="s">
        <v>49</v>
      </c>
      <c r="D11" s="58">
        <v>9309</v>
      </c>
      <c r="E11" s="58">
        <v>14454</v>
      </c>
      <c r="F11" s="58">
        <v>12817</v>
      </c>
      <c r="G11" s="58">
        <v>136375</v>
      </c>
      <c r="H11" s="58">
        <v>276039</v>
      </c>
      <c r="I11" s="58">
        <v>280884</v>
      </c>
      <c r="J11" s="58">
        <v>180862</v>
      </c>
      <c r="K11" s="58">
        <v>170144</v>
      </c>
      <c r="L11" s="58">
        <v>147952</v>
      </c>
      <c r="M11" s="58">
        <v>147519</v>
      </c>
      <c r="N11" s="58">
        <v>123515.78819318797</v>
      </c>
      <c r="O11" s="58">
        <v>128078.81033125914</v>
      </c>
      <c r="P11" s="58">
        <v>99067.604752221974</v>
      </c>
      <c r="R11" s="42"/>
    </row>
    <row r="12" spans="2:28" x14ac:dyDescent="0.2">
      <c r="B12" s="59" t="s">
        <v>50</v>
      </c>
      <c r="C12" s="60"/>
      <c r="D12" s="61">
        <f t="shared" ref="D12:K12" si="0">SUM(D6:D11)</f>
        <v>1657746</v>
      </c>
      <c r="E12" s="61">
        <f t="shared" si="0"/>
        <v>1663223</v>
      </c>
      <c r="F12" s="61">
        <f t="shared" si="0"/>
        <v>1722683</v>
      </c>
      <c r="G12" s="61">
        <f t="shared" si="0"/>
        <v>1871934</v>
      </c>
      <c r="H12" s="61">
        <f t="shared" si="0"/>
        <v>2196072</v>
      </c>
      <c r="I12" s="61">
        <f t="shared" si="0"/>
        <v>2479676</v>
      </c>
      <c r="J12" s="61">
        <f t="shared" si="0"/>
        <v>2529652</v>
      </c>
      <c r="K12" s="61">
        <f t="shared" si="0"/>
        <v>2549975</v>
      </c>
      <c r="L12" s="61">
        <f>SUM(L6:L11)</f>
        <v>2632485</v>
      </c>
      <c r="M12" s="61">
        <f>SUM(M6:M11)</f>
        <v>2806876</v>
      </c>
      <c r="N12" s="61">
        <f t="shared" ref="N12" si="1">SUM(N6:N11)</f>
        <v>2510055.267068</v>
      </c>
      <c r="O12" s="61">
        <f>SUM(O6:O11)</f>
        <v>2907805.0884209471</v>
      </c>
      <c r="P12" s="61">
        <f>SUM(P6:P11)</f>
        <v>2559235.1109090359</v>
      </c>
    </row>
    <row r="13" spans="2:28" x14ac:dyDescent="0.2">
      <c r="B13" s="52" t="s">
        <v>51</v>
      </c>
      <c r="C13" s="53"/>
      <c r="D13" s="26"/>
      <c r="E13" s="26"/>
      <c r="F13" s="57"/>
      <c r="G13" s="57"/>
      <c r="H13" s="26"/>
      <c r="I13" s="26"/>
      <c r="J13" s="26"/>
      <c r="K13" s="26"/>
      <c r="L13" s="23"/>
      <c r="M13" s="23"/>
      <c r="N13" s="23"/>
      <c r="O13" s="23"/>
      <c r="P13" s="23"/>
    </row>
    <row r="14" spans="2:28" x14ac:dyDescent="0.2">
      <c r="B14" s="52"/>
      <c r="C14" s="53" t="s">
        <v>52</v>
      </c>
      <c r="D14" s="26">
        <v>27858</v>
      </c>
      <c r="E14" s="26">
        <v>33734</v>
      </c>
      <c r="F14" s="57">
        <v>23725</v>
      </c>
      <c r="G14" s="57">
        <v>17992</v>
      </c>
      <c r="H14" s="57">
        <v>23737</v>
      </c>
      <c r="I14" s="57">
        <v>35571</v>
      </c>
      <c r="J14" s="57">
        <v>43059</v>
      </c>
      <c r="K14" s="57">
        <v>34008</v>
      </c>
      <c r="L14" s="57">
        <v>34768</v>
      </c>
      <c r="M14" s="57">
        <v>29752</v>
      </c>
      <c r="N14" s="57">
        <v>32806.654897412045</v>
      </c>
      <c r="O14" s="57">
        <v>31696.847982840882</v>
      </c>
      <c r="P14" s="57">
        <v>31589.285721378019</v>
      </c>
    </row>
    <row r="15" spans="2:28" x14ac:dyDescent="0.2">
      <c r="B15" s="52"/>
      <c r="C15" s="53" t="s">
        <v>112</v>
      </c>
      <c r="D15" s="26">
        <v>0</v>
      </c>
      <c r="E15" s="62">
        <v>0</v>
      </c>
      <c r="F15" s="57">
        <v>0</v>
      </c>
      <c r="G15" s="62">
        <v>0</v>
      </c>
      <c r="H15" s="56">
        <v>0</v>
      </c>
      <c r="I15" s="57">
        <v>0</v>
      </c>
      <c r="J15" s="57">
        <v>0</v>
      </c>
      <c r="K15" s="57">
        <v>0</v>
      </c>
      <c r="L15" s="57">
        <v>38341</v>
      </c>
      <c r="M15" s="57">
        <v>3974</v>
      </c>
      <c r="N15" s="57">
        <v>0</v>
      </c>
      <c r="O15" s="57">
        <v>5860.5062598619979</v>
      </c>
      <c r="P15" s="57">
        <v>-0.28337013800046407</v>
      </c>
    </row>
    <row r="16" spans="2:28" x14ac:dyDescent="0.2">
      <c r="B16" s="52"/>
      <c r="C16" s="53" t="s">
        <v>53</v>
      </c>
      <c r="D16" s="26"/>
      <c r="E16" s="62">
        <v>0</v>
      </c>
      <c r="F16" s="57">
        <v>4615</v>
      </c>
      <c r="G16" s="62">
        <v>0</v>
      </c>
      <c r="H16" s="56">
        <v>511</v>
      </c>
      <c r="I16" s="57">
        <v>0</v>
      </c>
      <c r="J16" s="57">
        <v>11689</v>
      </c>
      <c r="K16" s="57">
        <v>10924</v>
      </c>
      <c r="L16" s="57">
        <v>10993</v>
      </c>
      <c r="M16" s="57">
        <v>7129</v>
      </c>
      <c r="N16" s="57">
        <v>2360.0538144349885</v>
      </c>
      <c r="O16" s="57">
        <v>6291.7590378100058</v>
      </c>
      <c r="P16" s="57">
        <v>0</v>
      </c>
    </row>
    <row r="17" spans="2:16" x14ac:dyDescent="0.2">
      <c r="B17" s="52"/>
      <c r="C17" s="53" t="s">
        <v>54</v>
      </c>
      <c r="D17" s="26">
        <v>7968</v>
      </c>
      <c r="E17" s="26">
        <v>19220</v>
      </c>
      <c r="F17" s="57">
        <v>22194</v>
      </c>
      <c r="G17" s="57">
        <v>26913</v>
      </c>
      <c r="H17" s="57">
        <v>27355</v>
      </c>
      <c r="I17" s="57">
        <v>39253</v>
      </c>
      <c r="J17" s="57">
        <v>52402</v>
      </c>
      <c r="K17" s="57">
        <v>53944</v>
      </c>
      <c r="L17" s="57">
        <v>70645</v>
      </c>
      <c r="M17" s="57">
        <v>99649</v>
      </c>
      <c r="N17" s="57">
        <v>73614</v>
      </c>
      <c r="O17" s="57">
        <v>89839.729406800121</v>
      </c>
      <c r="P17" s="57">
        <v>58448.115680000119</v>
      </c>
    </row>
    <row r="18" spans="2:16" x14ac:dyDescent="0.2">
      <c r="B18" s="52"/>
      <c r="C18" s="53" t="s">
        <v>55</v>
      </c>
      <c r="D18" s="26">
        <v>33178</v>
      </c>
      <c r="E18" s="26">
        <v>28555</v>
      </c>
      <c r="F18" s="57">
        <v>35061</v>
      </c>
      <c r="G18" s="57">
        <v>42665</v>
      </c>
      <c r="H18" s="57">
        <v>27714</v>
      </c>
      <c r="I18" s="57">
        <v>61648</v>
      </c>
      <c r="J18" s="57">
        <v>39429</v>
      </c>
      <c r="K18" s="57">
        <v>18547</v>
      </c>
      <c r="L18" s="57">
        <v>11901</v>
      </c>
      <c r="M18" s="57">
        <v>350</v>
      </c>
      <c r="N18" s="57">
        <v>383.12212999997973</v>
      </c>
      <c r="O18" s="57">
        <v>911.40802000000497</v>
      </c>
      <c r="P18" s="57">
        <v>630.03784000000724</v>
      </c>
    </row>
    <row r="19" spans="2:16" x14ac:dyDescent="0.2">
      <c r="B19" s="53"/>
      <c r="C19" s="53" t="s">
        <v>56</v>
      </c>
      <c r="D19" s="26">
        <v>4211</v>
      </c>
      <c r="E19" s="26">
        <v>3196</v>
      </c>
      <c r="F19" s="57">
        <v>1361</v>
      </c>
      <c r="G19" s="57">
        <v>335855</v>
      </c>
      <c r="H19" s="57">
        <v>64516</v>
      </c>
      <c r="I19" s="57">
        <v>115075.7537628845</v>
      </c>
      <c r="J19" s="57">
        <v>208996</v>
      </c>
      <c r="K19" s="57">
        <v>300983</v>
      </c>
      <c r="L19" s="57">
        <v>294784</v>
      </c>
      <c r="M19" s="57">
        <v>277953</v>
      </c>
      <c r="N19" s="57">
        <v>243018.10528999998</v>
      </c>
      <c r="O19" s="57">
        <v>203319.36798000001</v>
      </c>
      <c r="P19" s="57">
        <v>235514.50957999993</v>
      </c>
    </row>
    <row r="20" spans="2:16" x14ac:dyDescent="0.2">
      <c r="B20" s="7"/>
      <c r="C20" s="53" t="s">
        <v>57</v>
      </c>
      <c r="D20" s="26">
        <v>0</v>
      </c>
      <c r="E20" s="26">
        <v>0</v>
      </c>
      <c r="F20" s="57">
        <v>0</v>
      </c>
      <c r="G20" s="57">
        <v>38021</v>
      </c>
      <c r="H20" s="57">
        <v>76449</v>
      </c>
      <c r="I20" s="57">
        <v>100321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</row>
    <row r="21" spans="2:16" x14ac:dyDescent="0.2">
      <c r="B21" s="7"/>
      <c r="C21" s="53" t="s">
        <v>58</v>
      </c>
      <c r="D21" s="26">
        <v>9868</v>
      </c>
      <c r="E21" s="26">
        <v>0</v>
      </c>
      <c r="F21" s="57">
        <v>0</v>
      </c>
      <c r="G21" s="57">
        <v>0</v>
      </c>
      <c r="H21" s="26">
        <v>0</v>
      </c>
      <c r="I21" s="63">
        <v>0</v>
      </c>
      <c r="J21" s="63">
        <v>0</v>
      </c>
      <c r="K21" s="63">
        <v>0</v>
      </c>
      <c r="L21" s="57">
        <v>0</v>
      </c>
      <c r="M21" s="57">
        <v>0</v>
      </c>
      <c r="N21" s="57">
        <v>0</v>
      </c>
      <c r="O21" s="57"/>
      <c r="P21" s="57"/>
    </row>
    <row r="22" spans="2:16" x14ac:dyDescent="0.2">
      <c r="B22" s="59" t="s">
        <v>59</v>
      </c>
      <c r="C22" s="60"/>
      <c r="D22" s="64">
        <f t="shared" ref="D22:L22" si="2">SUM(D14:D21)</f>
        <v>83083</v>
      </c>
      <c r="E22" s="64">
        <f t="shared" si="2"/>
        <v>84705</v>
      </c>
      <c r="F22" s="64">
        <f t="shared" si="2"/>
        <v>86956</v>
      </c>
      <c r="G22" s="64">
        <f t="shared" si="2"/>
        <v>461446</v>
      </c>
      <c r="H22" s="64">
        <f t="shared" si="2"/>
        <v>220282</v>
      </c>
      <c r="I22" s="64">
        <f t="shared" si="2"/>
        <v>351868.75376288453</v>
      </c>
      <c r="J22" s="64">
        <f t="shared" si="2"/>
        <v>355575</v>
      </c>
      <c r="K22" s="64">
        <f t="shared" si="2"/>
        <v>418406</v>
      </c>
      <c r="L22" s="64">
        <f t="shared" si="2"/>
        <v>461432</v>
      </c>
      <c r="M22" s="64">
        <f t="shared" ref="M22:N22" si="3">SUM(M14:M21)</f>
        <v>418807</v>
      </c>
      <c r="N22" s="64">
        <f t="shared" si="3"/>
        <v>352181.93613184697</v>
      </c>
      <c r="O22" s="64">
        <f>SUM(O14:O21)</f>
        <v>337919.61868731305</v>
      </c>
      <c r="P22" s="64">
        <f>SUM(P14:P21)</f>
        <v>326181.66545124009</v>
      </c>
    </row>
    <row r="23" spans="2:16" ht="12.75" thickBot="1" x14ac:dyDescent="0.25">
      <c r="B23" s="65" t="s">
        <v>60</v>
      </c>
      <c r="C23" s="66"/>
      <c r="D23" s="67">
        <f t="shared" ref="D23:L23" si="4">D12+D22</f>
        <v>1740829</v>
      </c>
      <c r="E23" s="67">
        <f t="shared" si="4"/>
        <v>1747928</v>
      </c>
      <c r="F23" s="67">
        <f t="shared" si="4"/>
        <v>1809639</v>
      </c>
      <c r="G23" s="67">
        <f t="shared" si="4"/>
        <v>2333380</v>
      </c>
      <c r="H23" s="67">
        <f t="shared" si="4"/>
        <v>2416354</v>
      </c>
      <c r="I23" s="67">
        <f t="shared" si="4"/>
        <v>2831544.7537628845</v>
      </c>
      <c r="J23" s="67">
        <f t="shared" si="4"/>
        <v>2885227</v>
      </c>
      <c r="K23" s="67">
        <f t="shared" si="4"/>
        <v>2968381</v>
      </c>
      <c r="L23" s="67">
        <f t="shared" si="4"/>
        <v>3093917</v>
      </c>
      <c r="M23" s="67">
        <f t="shared" ref="M23:N23" si="5">M12+M22</f>
        <v>3225683</v>
      </c>
      <c r="N23" s="67">
        <f t="shared" si="5"/>
        <v>2862237.2031998471</v>
      </c>
      <c r="O23" s="67">
        <f>O12+O22</f>
        <v>3245724.7071082601</v>
      </c>
      <c r="P23" s="67">
        <f>P12+P22</f>
        <v>2885416.7763602762</v>
      </c>
    </row>
    <row r="24" spans="2:16" x14ac:dyDescent="0.2">
      <c r="B24" s="53"/>
      <c r="C24" s="53"/>
      <c r="D24" s="26"/>
      <c r="E24" s="26"/>
      <c r="F24" s="57"/>
      <c r="G24" s="57"/>
      <c r="H24" s="26"/>
      <c r="I24" s="26"/>
      <c r="J24" s="26"/>
      <c r="K24" s="26"/>
      <c r="L24" s="23"/>
      <c r="M24" s="23"/>
      <c r="N24" s="23"/>
      <c r="O24" s="23"/>
      <c r="P24" s="23"/>
    </row>
    <row r="25" spans="2:16" x14ac:dyDescent="0.2">
      <c r="B25" s="52" t="s">
        <v>61</v>
      </c>
      <c r="C25" s="53"/>
      <c r="D25" s="26"/>
      <c r="E25" s="26"/>
      <c r="F25" s="57"/>
      <c r="G25" s="57"/>
      <c r="H25" s="26"/>
      <c r="I25" s="26"/>
      <c r="J25" s="26"/>
      <c r="K25" s="26"/>
      <c r="L25" s="23"/>
      <c r="M25" s="23"/>
      <c r="N25" s="23"/>
      <c r="O25" s="23"/>
      <c r="P25" s="23"/>
    </row>
    <row r="26" spans="2:16" x14ac:dyDescent="0.2">
      <c r="B26" s="52" t="s">
        <v>62</v>
      </c>
      <c r="C26" s="53"/>
      <c r="D26" s="26"/>
      <c r="E26" s="26"/>
      <c r="F26" s="57"/>
      <c r="G26" s="57"/>
      <c r="H26" s="26"/>
      <c r="I26" s="26"/>
      <c r="J26" s="26"/>
      <c r="K26" s="26"/>
      <c r="L26" s="23"/>
      <c r="M26" s="23"/>
      <c r="N26" s="23"/>
      <c r="O26" s="23"/>
      <c r="P26" s="23"/>
    </row>
    <row r="27" spans="2:16" x14ac:dyDescent="0.2">
      <c r="B27" s="53"/>
      <c r="C27" s="53" t="s">
        <v>63</v>
      </c>
      <c r="D27" s="26">
        <v>935588</v>
      </c>
      <c r="E27" s="26">
        <v>933635</v>
      </c>
      <c r="F27" s="57">
        <v>967207</v>
      </c>
      <c r="G27" s="57">
        <v>985376</v>
      </c>
      <c r="H27" s="57">
        <v>1000463</v>
      </c>
      <c r="I27" s="57">
        <v>1049751</v>
      </c>
      <c r="J27" s="57">
        <v>1050075</v>
      </c>
      <c r="K27" s="57">
        <v>1052202</v>
      </c>
      <c r="L27" s="57">
        <v>1052605</v>
      </c>
      <c r="M27" s="57">
        <v>1053004</v>
      </c>
      <c r="N27" s="57">
        <v>1053271.0050499998</v>
      </c>
      <c r="O27" s="57">
        <v>1053271.4050499999</v>
      </c>
      <c r="P27" s="57">
        <v>1053713.9245500001</v>
      </c>
    </row>
    <row r="28" spans="2:16" x14ac:dyDescent="0.2">
      <c r="B28" s="53"/>
      <c r="C28" s="53" t="s">
        <v>64</v>
      </c>
      <c r="D28" s="26">
        <v>9397</v>
      </c>
      <c r="E28" s="26">
        <v>33752</v>
      </c>
      <c r="F28" s="57">
        <v>25311</v>
      </c>
      <c r="G28" s="57">
        <v>35404</v>
      </c>
      <c r="H28" s="57">
        <v>38043</v>
      </c>
      <c r="I28" s="57">
        <v>31673</v>
      </c>
      <c r="J28" s="57">
        <v>31673</v>
      </c>
      <c r="K28" s="57">
        <v>34214</v>
      </c>
      <c r="L28" s="57">
        <v>34214</v>
      </c>
      <c r="M28" s="57">
        <v>98312</v>
      </c>
      <c r="N28" s="57">
        <v>98191.91214</v>
      </c>
      <c r="O28" s="57">
        <v>98561.948640000002</v>
      </c>
      <c r="P28" s="57">
        <v>98191.91214</v>
      </c>
    </row>
    <row r="29" spans="2:16" x14ac:dyDescent="0.2">
      <c r="B29" s="53"/>
      <c r="C29" s="53" t="s">
        <v>65</v>
      </c>
      <c r="D29" s="26">
        <v>484332.05</v>
      </c>
      <c r="E29" s="26">
        <v>576357</v>
      </c>
      <c r="F29" s="57">
        <v>556165</v>
      </c>
      <c r="G29" s="57">
        <v>612261</v>
      </c>
      <c r="H29" s="57">
        <v>763502</v>
      </c>
      <c r="I29" s="57">
        <v>449376.2</v>
      </c>
      <c r="J29" s="57">
        <v>487379</v>
      </c>
      <c r="K29" s="57">
        <v>476335</v>
      </c>
      <c r="L29" s="57">
        <v>384391.47</v>
      </c>
      <c r="M29" s="57">
        <v>447960</v>
      </c>
      <c r="N29" s="57">
        <v>93385.124733246194</v>
      </c>
      <c r="O29" s="57">
        <v>541759.58872103598</v>
      </c>
      <c r="P29" s="57">
        <v>113676.15050124848</v>
      </c>
    </row>
    <row r="30" spans="2:16" x14ac:dyDescent="0.2">
      <c r="B30" s="59" t="s">
        <v>66</v>
      </c>
      <c r="C30" s="60"/>
      <c r="D30" s="64">
        <f t="shared" ref="D30:K30" si="6">SUM(D27:D29)</f>
        <v>1429317.05</v>
      </c>
      <c r="E30" s="64">
        <f t="shared" si="6"/>
        <v>1543744</v>
      </c>
      <c r="F30" s="64">
        <f t="shared" si="6"/>
        <v>1548683</v>
      </c>
      <c r="G30" s="64">
        <f t="shared" si="6"/>
        <v>1633041</v>
      </c>
      <c r="H30" s="64">
        <f>SUM(H27:H29)</f>
        <v>1802008</v>
      </c>
      <c r="I30" s="64">
        <f t="shared" si="6"/>
        <v>1530800.2</v>
      </c>
      <c r="J30" s="64">
        <f t="shared" si="6"/>
        <v>1569127</v>
      </c>
      <c r="K30" s="64">
        <f t="shared" si="6"/>
        <v>1562751</v>
      </c>
      <c r="L30" s="64">
        <f>SUM(L27:L29)</f>
        <v>1471210.47</v>
      </c>
      <c r="M30" s="64">
        <f t="shared" ref="M30:N30" si="7">SUM(M27:M29)</f>
        <v>1599276</v>
      </c>
      <c r="N30" s="64">
        <f t="shared" si="7"/>
        <v>1244848.0419232459</v>
      </c>
      <c r="O30" s="64">
        <f>SUM(O27:O29)</f>
        <v>1693592.942411036</v>
      </c>
      <c r="P30" s="64">
        <f>SUM(P27:P29)</f>
        <v>1265581.9871912485</v>
      </c>
    </row>
    <row r="31" spans="2:16" x14ac:dyDescent="0.2">
      <c r="B31" s="52" t="s">
        <v>67</v>
      </c>
      <c r="C31" s="53"/>
      <c r="D31" s="26"/>
      <c r="E31" s="26"/>
      <c r="F31" s="57"/>
      <c r="G31" s="57"/>
      <c r="H31" s="26"/>
      <c r="I31" s="26"/>
      <c r="J31" s="26"/>
      <c r="K31" s="26"/>
      <c r="L31" s="23"/>
      <c r="M31" s="23"/>
      <c r="N31" s="23"/>
      <c r="O31" s="23"/>
      <c r="P31" s="23"/>
    </row>
    <row r="32" spans="2:16" x14ac:dyDescent="0.2">
      <c r="B32" s="53"/>
      <c r="C32" s="53" t="s">
        <v>68</v>
      </c>
      <c r="D32" s="68">
        <v>7068</v>
      </c>
      <c r="E32" s="68">
        <v>3701</v>
      </c>
      <c r="F32" s="57">
        <v>24900</v>
      </c>
      <c r="G32" s="57">
        <v>438383</v>
      </c>
      <c r="H32" s="57">
        <v>414063</v>
      </c>
      <c r="I32" s="57">
        <v>870934</v>
      </c>
      <c r="J32" s="57">
        <v>913194</v>
      </c>
      <c r="K32" s="57">
        <v>929373</v>
      </c>
      <c r="L32" s="57">
        <v>1193301</v>
      </c>
      <c r="M32" s="57">
        <v>1361602</v>
      </c>
      <c r="N32" s="57">
        <v>1374362.6625699999</v>
      </c>
      <c r="O32" s="57">
        <v>1315651.4009454499</v>
      </c>
      <c r="P32" s="57">
        <v>1382699.9948200001</v>
      </c>
    </row>
    <row r="33" spans="2:16" x14ac:dyDescent="0.2">
      <c r="B33" s="53"/>
      <c r="C33" s="53" t="s">
        <v>83</v>
      </c>
      <c r="D33" s="68">
        <v>0</v>
      </c>
      <c r="E33" s="68">
        <v>0</v>
      </c>
      <c r="F33" s="57">
        <v>0</v>
      </c>
      <c r="G33" s="57">
        <v>0</v>
      </c>
      <c r="H33" s="57">
        <v>0</v>
      </c>
      <c r="I33" s="57">
        <v>231592</v>
      </c>
      <c r="J33" s="57">
        <v>231592</v>
      </c>
      <c r="K33" s="57">
        <v>229377.37400000001</v>
      </c>
      <c r="L33" s="57">
        <v>221788</v>
      </c>
      <c r="M33" s="57">
        <v>73809</v>
      </c>
      <c r="N33" s="57">
        <v>46594</v>
      </c>
      <c r="O33" s="57">
        <v>73808.507500000007</v>
      </c>
      <c r="P33" s="57">
        <v>46593.073499999999</v>
      </c>
    </row>
    <row r="34" spans="2:16" x14ac:dyDescent="0.2">
      <c r="B34" s="53"/>
      <c r="C34" s="53" t="s">
        <v>69</v>
      </c>
      <c r="D34" s="57">
        <v>0</v>
      </c>
      <c r="E34" s="57">
        <v>0</v>
      </c>
      <c r="F34" s="57">
        <v>28853</v>
      </c>
      <c r="G34" s="57">
        <v>45</v>
      </c>
      <c r="H34" s="57">
        <v>45</v>
      </c>
      <c r="I34" s="57">
        <v>51.553762884344906</v>
      </c>
      <c r="J34" s="57">
        <v>52</v>
      </c>
      <c r="K34" s="57">
        <v>52</v>
      </c>
      <c r="L34" s="57">
        <v>52</v>
      </c>
      <c r="M34" s="57">
        <v>0</v>
      </c>
      <c r="N34" s="57">
        <v>0</v>
      </c>
      <c r="O34" s="57">
        <v>0</v>
      </c>
      <c r="P34" s="57">
        <v>0</v>
      </c>
    </row>
    <row r="35" spans="2:16" x14ac:dyDescent="0.2">
      <c r="B35" s="53"/>
      <c r="C35" s="53" t="s">
        <v>70</v>
      </c>
      <c r="D35" s="68">
        <v>106525.95</v>
      </c>
      <c r="E35" s="68">
        <v>81783</v>
      </c>
      <c r="F35" s="57">
        <v>74817</v>
      </c>
      <c r="G35" s="57">
        <v>66521</v>
      </c>
      <c r="H35" s="57">
        <v>60925</v>
      </c>
      <c r="I35" s="57">
        <v>57302</v>
      </c>
      <c r="J35" s="57">
        <v>58436</v>
      </c>
      <c r="K35" s="57">
        <v>59998</v>
      </c>
      <c r="L35" s="57">
        <v>43928</v>
      </c>
      <c r="M35" s="57">
        <v>0</v>
      </c>
      <c r="N35" s="57">
        <v>0</v>
      </c>
      <c r="O35" s="57">
        <v>0</v>
      </c>
      <c r="P35" s="57">
        <v>0</v>
      </c>
    </row>
    <row r="36" spans="2:16" x14ac:dyDescent="0.2">
      <c r="B36" s="59" t="s">
        <v>71</v>
      </c>
      <c r="C36" s="60"/>
      <c r="D36" s="64">
        <f t="shared" ref="D36:K36" si="8">SUM(D32:D35)</f>
        <v>113593.95</v>
      </c>
      <c r="E36" s="64">
        <f t="shared" si="8"/>
        <v>85484</v>
      </c>
      <c r="F36" s="64">
        <f t="shared" si="8"/>
        <v>128570</v>
      </c>
      <c r="G36" s="64">
        <f t="shared" si="8"/>
        <v>504949</v>
      </c>
      <c r="H36" s="64">
        <f t="shared" si="8"/>
        <v>475033</v>
      </c>
      <c r="I36" s="64">
        <f t="shared" si="8"/>
        <v>1159879.5537628843</v>
      </c>
      <c r="J36" s="64">
        <f t="shared" si="8"/>
        <v>1203274</v>
      </c>
      <c r="K36" s="64">
        <f t="shared" si="8"/>
        <v>1218800.3740000001</v>
      </c>
      <c r="L36" s="64">
        <f>SUM(L32:L35)</f>
        <v>1459069</v>
      </c>
      <c r="M36" s="64">
        <f t="shared" ref="M36:N36" si="9">SUM(M32:M35)</f>
        <v>1435411</v>
      </c>
      <c r="N36" s="64">
        <f t="shared" si="9"/>
        <v>1420956.6625699999</v>
      </c>
      <c r="O36" s="64">
        <f>SUM(O32:O35)</f>
        <v>1389459.90844545</v>
      </c>
      <c r="P36" s="64">
        <f>SUM(P32:P35)</f>
        <v>1429293.0683200001</v>
      </c>
    </row>
    <row r="37" spans="2:16" x14ac:dyDescent="0.2">
      <c r="B37" s="52" t="s">
        <v>72</v>
      </c>
      <c r="C37" s="53"/>
      <c r="D37" s="26"/>
      <c r="E37" s="26"/>
      <c r="F37" s="57"/>
      <c r="G37" s="57"/>
      <c r="H37" s="26"/>
      <c r="I37" s="26"/>
      <c r="J37" s="26"/>
      <c r="K37" s="26"/>
      <c r="L37" s="57"/>
      <c r="M37" s="57"/>
      <c r="N37" s="57"/>
      <c r="O37" s="57"/>
      <c r="P37" s="57"/>
    </row>
    <row r="38" spans="2:16" x14ac:dyDescent="0.2">
      <c r="B38" s="52"/>
      <c r="C38" s="53" t="s">
        <v>68</v>
      </c>
      <c r="D38" s="68">
        <v>3832</v>
      </c>
      <c r="E38" s="68">
        <v>18379</v>
      </c>
      <c r="F38" s="57">
        <v>3855</v>
      </c>
      <c r="G38" s="57">
        <v>19259</v>
      </c>
      <c r="H38" s="57">
        <v>18607</v>
      </c>
      <c r="I38" s="57">
        <v>33420</v>
      </c>
      <c r="J38" s="57">
        <v>33747</v>
      </c>
      <c r="K38" s="57">
        <v>87330</v>
      </c>
      <c r="L38" s="57">
        <v>44855</v>
      </c>
      <c r="M38" s="57">
        <v>57172</v>
      </c>
      <c r="N38" s="57">
        <v>58808.983989999993</v>
      </c>
      <c r="O38" s="57">
        <v>34771.544214546986</v>
      </c>
      <c r="P38" s="57">
        <v>34626.340249999994</v>
      </c>
    </row>
    <row r="39" spans="2:16" x14ac:dyDescent="0.2">
      <c r="B39" s="53"/>
      <c r="C39" s="53" t="s">
        <v>84</v>
      </c>
      <c r="D39" s="26">
        <v>32711</v>
      </c>
      <c r="E39" s="26">
        <v>41877</v>
      </c>
      <c r="F39" s="57">
        <v>66035</v>
      </c>
      <c r="G39" s="57">
        <v>61886</v>
      </c>
      <c r="H39" s="57">
        <v>45954</v>
      </c>
      <c r="I39" s="57">
        <v>81645</v>
      </c>
      <c r="J39" s="57">
        <v>56161</v>
      </c>
      <c r="K39" s="57">
        <v>78480</v>
      </c>
      <c r="L39" s="57">
        <v>89258</v>
      </c>
      <c r="M39" s="57">
        <v>109638</v>
      </c>
      <c r="N39" s="57">
        <v>112220.96434570519</v>
      </c>
      <c r="O39" s="57">
        <v>103262.73617140004</v>
      </c>
      <c r="P39" s="57">
        <v>131257.60097960525</v>
      </c>
    </row>
    <row r="40" spans="2:16" x14ac:dyDescent="0.2">
      <c r="B40" s="53"/>
      <c r="C40" s="53" t="s">
        <v>73</v>
      </c>
      <c r="D40" s="26">
        <v>32389</v>
      </c>
      <c r="E40" s="26">
        <v>25881</v>
      </c>
      <c r="F40" s="57">
        <v>26636</v>
      </c>
      <c r="G40" s="57">
        <v>29241.000000000004</v>
      </c>
      <c r="H40" s="57">
        <v>13188</v>
      </c>
      <c r="I40" s="57">
        <v>12956</v>
      </c>
      <c r="J40" s="57">
        <v>11917</v>
      </c>
      <c r="K40" s="57">
        <v>8466.6259999999893</v>
      </c>
      <c r="L40" s="57">
        <v>8009</v>
      </c>
      <c r="M40" s="57">
        <v>8399</v>
      </c>
      <c r="N40" s="57">
        <v>7591.684030000004</v>
      </c>
      <c r="O40" s="57">
        <v>8291.6342499999882</v>
      </c>
      <c r="P40" s="57">
        <v>5317.3590300000005</v>
      </c>
    </row>
    <row r="41" spans="2:16" x14ac:dyDescent="0.2">
      <c r="B41" s="53"/>
      <c r="C41" s="53" t="s">
        <v>74</v>
      </c>
      <c r="D41" s="26">
        <v>7414</v>
      </c>
      <c r="E41" s="26">
        <v>7904</v>
      </c>
      <c r="F41" s="57">
        <v>6088</v>
      </c>
      <c r="G41" s="57">
        <v>21597</v>
      </c>
      <c r="H41" s="57">
        <v>20273</v>
      </c>
      <c r="I41" s="57">
        <v>4132</v>
      </c>
      <c r="J41" s="57">
        <v>6154</v>
      </c>
      <c r="K41" s="57">
        <v>6447</v>
      </c>
      <c r="L41" s="57">
        <v>8325</v>
      </c>
      <c r="M41" s="57">
        <v>8547</v>
      </c>
      <c r="N41" s="57">
        <v>7953.4839658127494</v>
      </c>
      <c r="O41" s="57">
        <v>8442.3048792984737</v>
      </c>
      <c r="P41" s="57">
        <v>7900.3752987200005</v>
      </c>
    </row>
    <row r="42" spans="2:16" x14ac:dyDescent="0.2">
      <c r="B42" s="53"/>
      <c r="C42" s="53" t="s">
        <v>75</v>
      </c>
      <c r="D42" s="26">
        <v>13466</v>
      </c>
      <c r="E42" s="26">
        <v>14226</v>
      </c>
      <c r="F42" s="57">
        <v>21794</v>
      </c>
      <c r="G42" s="57">
        <v>27236</v>
      </c>
      <c r="H42" s="57">
        <v>26867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</row>
    <row r="43" spans="2:16" x14ac:dyDescent="0.2">
      <c r="B43" s="53"/>
      <c r="C43" s="53" t="s">
        <v>106</v>
      </c>
      <c r="D43" s="26">
        <v>0</v>
      </c>
      <c r="E43" s="26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2762</v>
      </c>
      <c r="M43" s="57">
        <v>0</v>
      </c>
      <c r="N43" s="57">
        <v>0</v>
      </c>
      <c r="O43" s="57">
        <v>-476.15440000000001</v>
      </c>
      <c r="P43" s="57">
        <v>-476.15440000000001</v>
      </c>
    </row>
    <row r="44" spans="2:16" x14ac:dyDescent="0.2">
      <c r="B44" s="53"/>
      <c r="C44" s="53" t="s">
        <v>76</v>
      </c>
      <c r="D44" s="26">
        <v>105905</v>
      </c>
      <c r="E44" s="26">
        <v>6492</v>
      </c>
      <c r="F44" s="57">
        <v>7978</v>
      </c>
      <c r="G44" s="57">
        <v>15018.000000000002</v>
      </c>
      <c r="H44" s="57">
        <v>14424</v>
      </c>
      <c r="I44" s="57">
        <v>7170</v>
      </c>
      <c r="J44" s="57">
        <v>4847</v>
      </c>
      <c r="K44" s="57">
        <v>6106</v>
      </c>
      <c r="L44" s="57">
        <v>10429</v>
      </c>
      <c r="M44" s="57">
        <v>7240</v>
      </c>
      <c r="N44" s="57">
        <v>9857</v>
      </c>
      <c r="O44" s="57">
        <v>8379.8074092999923</v>
      </c>
      <c r="P44" s="57">
        <v>8547.4017300000014</v>
      </c>
    </row>
    <row r="45" spans="2:16" x14ac:dyDescent="0.2">
      <c r="B45" s="53"/>
      <c r="C45" s="53" t="s">
        <v>77</v>
      </c>
      <c r="D45" s="26">
        <v>2201</v>
      </c>
      <c r="E45" s="26">
        <v>3941</v>
      </c>
      <c r="F45" s="57">
        <v>0</v>
      </c>
      <c r="G45" s="57">
        <v>21153</v>
      </c>
      <c r="H45" s="57">
        <v>0</v>
      </c>
      <c r="I45" s="57">
        <v>1542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3368.5793839249918</v>
      </c>
    </row>
    <row r="46" spans="2:16" x14ac:dyDescent="0.2">
      <c r="B46" s="59" t="s">
        <v>78</v>
      </c>
      <c r="C46" s="60"/>
      <c r="D46" s="64">
        <f t="shared" ref="D46:K46" si="10">SUM(D38:D45)</f>
        <v>197918</v>
      </c>
      <c r="E46" s="64">
        <f t="shared" si="10"/>
        <v>118700</v>
      </c>
      <c r="F46" s="64">
        <f t="shared" si="10"/>
        <v>132386</v>
      </c>
      <c r="G46" s="64">
        <f t="shared" si="10"/>
        <v>195390</v>
      </c>
      <c r="H46" s="64">
        <f t="shared" si="10"/>
        <v>139313</v>
      </c>
      <c r="I46" s="64">
        <f t="shared" si="10"/>
        <v>140865</v>
      </c>
      <c r="J46" s="64">
        <f t="shared" si="10"/>
        <v>112826</v>
      </c>
      <c r="K46" s="64">
        <f t="shared" si="10"/>
        <v>186829.62599999999</v>
      </c>
      <c r="L46" s="64">
        <f>SUM(L38:L45)</f>
        <v>163638</v>
      </c>
      <c r="M46" s="64">
        <f t="shared" ref="M46:N46" si="11">SUM(M38:M45)</f>
        <v>190996</v>
      </c>
      <c r="N46" s="64">
        <f t="shared" si="11"/>
        <v>196432.11633151793</v>
      </c>
      <c r="O46" s="64">
        <f>SUM(O38:O45)</f>
        <v>162671.8725245455</v>
      </c>
      <c r="P46" s="64">
        <f>SUM(P38:P45)</f>
        <v>190541.50227225022</v>
      </c>
    </row>
    <row r="47" spans="2:16" x14ac:dyDescent="0.2">
      <c r="B47" s="59" t="s">
        <v>79</v>
      </c>
      <c r="C47" s="60"/>
      <c r="D47" s="61">
        <f t="shared" ref="D47:K47" si="12">D36+D46</f>
        <v>311511.95</v>
      </c>
      <c r="E47" s="61">
        <f t="shared" si="12"/>
        <v>204184</v>
      </c>
      <c r="F47" s="61">
        <f t="shared" si="12"/>
        <v>260956</v>
      </c>
      <c r="G47" s="61">
        <f t="shared" si="12"/>
        <v>700339</v>
      </c>
      <c r="H47" s="61">
        <f t="shared" si="12"/>
        <v>614346</v>
      </c>
      <c r="I47" s="61">
        <f t="shared" si="12"/>
        <v>1300744.5537628843</v>
      </c>
      <c r="J47" s="61">
        <f t="shared" si="12"/>
        <v>1316100</v>
      </c>
      <c r="K47" s="61">
        <f t="shared" si="12"/>
        <v>1405630</v>
      </c>
      <c r="L47" s="61">
        <f>L36+L46</f>
        <v>1622707</v>
      </c>
      <c r="M47" s="61">
        <f t="shared" ref="M47:N47" si="13">M36+M46</f>
        <v>1626407</v>
      </c>
      <c r="N47" s="61">
        <f t="shared" si="13"/>
        <v>1617388.7789015179</v>
      </c>
      <c r="O47" s="61">
        <f>O36+O46</f>
        <v>1552131.7809699955</v>
      </c>
      <c r="P47" s="61">
        <f>P36+P46</f>
        <v>1619834.5705922502</v>
      </c>
    </row>
    <row r="48" spans="2:16" x14ac:dyDescent="0.2">
      <c r="B48" s="53"/>
      <c r="C48" s="53"/>
      <c r="D48" s="26"/>
      <c r="E48" s="26"/>
      <c r="F48" s="69"/>
      <c r="G48" s="69"/>
      <c r="H48" s="26"/>
      <c r="I48" s="26"/>
      <c r="J48" s="26"/>
      <c r="K48" s="26"/>
      <c r="L48" s="23"/>
      <c r="M48" s="23"/>
      <c r="N48" s="23"/>
      <c r="O48" s="23"/>
      <c r="P48" s="23"/>
    </row>
    <row r="49" spans="2:19" ht="12.75" thickBot="1" x14ac:dyDescent="0.25">
      <c r="B49" s="65" t="s">
        <v>80</v>
      </c>
      <c r="C49" s="66"/>
      <c r="D49" s="67">
        <f t="shared" ref="D49:K49" si="14">D30+D47</f>
        <v>1740829</v>
      </c>
      <c r="E49" s="67">
        <f t="shared" si="14"/>
        <v>1747928</v>
      </c>
      <c r="F49" s="67">
        <f t="shared" si="14"/>
        <v>1809639</v>
      </c>
      <c r="G49" s="67">
        <f t="shared" si="14"/>
        <v>2333380</v>
      </c>
      <c r="H49" s="67">
        <f t="shared" si="14"/>
        <v>2416354</v>
      </c>
      <c r="I49" s="67">
        <f t="shared" si="14"/>
        <v>2831544.7537628841</v>
      </c>
      <c r="J49" s="67">
        <f t="shared" si="14"/>
        <v>2885227</v>
      </c>
      <c r="K49" s="67">
        <f t="shared" si="14"/>
        <v>2968381</v>
      </c>
      <c r="L49" s="67">
        <f>L30+L47</f>
        <v>3093917.4699999997</v>
      </c>
      <c r="M49" s="67">
        <f t="shared" ref="M49:N49" si="15">M30+M47</f>
        <v>3225683</v>
      </c>
      <c r="N49" s="67">
        <f t="shared" si="15"/>
        <v>2862236.8208247637</v>
      </c>
      <c r="O49" s="67">
        <f>O30+O47</f>
        <v>3245724.7233810313</v>
      </c>
      <c r="P49" s="67">
        <f>P30+P47</f>
        <v>2885416.5577834984</v>
      </c>
    </row>
    <row r="51" spans="2:19" x14ac:dyDescent="0.2">
      <c r="L51" s="75"/>
      <c r="M51" s="75"/>
      <c r="N51" s="75"/>
      <c r="O51" s="75"/>
      <c r="P51" s="75"/>
      <c r="Q51" s="75"/>
      <c r="R51" s="75"/>
      <c r="S51" s="75"/>
    </row>
    <row r="53" spans="2:19" x14ac:dyDescent="0.2"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</sheetData>
  <mergeCells count="1">
    <mergeCell ref="D2:P2"/>
  </mergeCells>
  <pageMargins left="0.7" right="0.7" top="0.75" bottom="0.75" header="0.3" footer="0.3"/>
  <pageSetup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0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" x14ac:dyDescent="0.2"/>
  <cols>
    <col min="1" max="1" width="9.140625" style="1"/>
    <col min="2" max="2" width="36" style="1" customWidth="1"/>
    <col min="3" max="15" width="8.7109375" style="1" customWidth="1"/>
    <col min="16" max="16384" width="9.140625" style="1"/>
  </cols>
  <sheetData>
    <row r="2" spans="2:15" ht="18" customHeight="1" x14ac:dyDescent="0.2">
      <c r="B2" s="16"/>
      <c r="C2" s="99" t="s">
        <v>21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2:15" x14ac:dyDescent="0.2">
      <c r="B3" s="2" t="s">
        <v>103</v>
      </c>
      <c r="C3" s="3">
        <v>2007</v>
      </c>
      <c r="D3" s="3">
        <v>2008</v>
      </c>
      <c r="E3" s="3">
        <v>2009</v>
      </c>
      <c r="F3" s="3">
        <v>2010</v>
      </c>
      <c r="G3" s="3">
        <v>2011</v>
      </c>
      <c r="H3" s="3">
        <v>2012</v>
      </c>
      <c r="I3" s="3">
        <v>2013</v>
      </c>
      <c r="J3" s="3">
        <v>2014</v>
      </c>
      <c r="K3" s="3">
        <v>2015</v>
      </c>
      <c r="L3" s="3">
        <v>2016</v>
      </c>
      <c r="M3" s="3">
        <v>2017</v>
      </c>
      <c r="N3" s="3" t="s">
        <v>135</v>
      </c>
      <c r="O3" s="3" t="s">
        <v>134</v>
      </c>
    </row>
    <row r="4" spans="2:15" x14ac:dyDescent="0.2">
      <c r="B4" s="17" t="s">
        <v>85</v>
      </c>
      <c r="C4" s="17"/>
      <c r="D4" s="18"/>
      <c r="E4" s="18"/>
      <c r="F4" s="18"/>
      <c r="G4" s="18"/>
      <c r="H4" s="18"/>
      <c r="I4" s="18"/>
      <c r="J4" s="18"/>
    </row>
    <row r="5" spans="2:15" x14ac:dyDescent="0.2">
      <c r="B5" s="16" t="s">
        <v>22</v>
      </c>
      <c r="C5" s="19">
        <v>338572</v>
      </c>
      <c r="D5" s="19">
        <v>353933.709049383</v>
      </c>
      <c r="E5" s="19">
        <v>336695</v>
      </c>
      <c r="F5" s="19">
        <v>433749</v>
      </c>
      <c r="G5" s="19">
        <v>480858.63672000001</v>
      </c>
      <c r="H5" s="19">
        <v>470825</v>
      </c>
      <c r="I5" s="19">
        <v>475455.32827999996</v>
      </c>
      <c r="J5" s="19">
        <v>526862.06652999995</v>
      </c>
      <c r="K5" s="19">
        <v>564849</v>
      </c>
      <c r="L5" s="19">
        <v>456742</v>
      </c>
      <c r="M5" s="19">
        <v>447510.01500000025</v>
      </c>
      <c r="N5" s="19">
        <v>329524</v>
      </c>
      <c r="O5" s="19">
        <v>363685.13446999597</v>
      </c>
    </row>
    <row r="6" spans="2:15" x14ac:dyDescent="0.2">
      <c r="B6" s="16" t="s">
        <v>23</v>
      </c>
      <c r="C6" s="19">
        <v>-209881</v>
      </c>
      <c r="D6" s="19">
        <v>-222798.821526257</v>
      </c>
      <c r="E6" s="19">
        <v>-200350</v>
      </c>
      <c r="F6" s="19">
        <v>-195161.76078305542</v>
      </c>
      <c r="G6" s="19">
        <v>-224669.51554281963</v>
      </c>
      <c r="H6" s="19">
        <v>-245997</v>
      </c>
      <c r="I6" s="19">
        <v>-240401.24345686065</v>
      </c>
      <c r="J6" s="19">
        <v>-243831.89957999895</v>
      </c>
      <c r="K6" s="19">
        <v>-260232</v>
      </c>
      <c r="L6" s="19">
        <v>-264102</v>
      </c>
      <c r="M6" s="19">
        <v>-268592.10150000115</v>
      </c>
      <c r="N6" s="19">
        <v>-196316.55104999966</v>
      </c>
      <c r="O6" s="19">
        <v>-202900.69394999984</v>
      </c>
    </row>
    <row r="7" spans="2:15" x14ac:dyDescent="0.2">
      <c r="B7" s="16" t="s">
        <v>24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23000</v>
      </c>
      <c r="I7" s="20">
        <v>7500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</row>
    <row r="8" spans="2:15" x14ac:dyDescent="0.2">
      <c r="B8" s="21" t="s">
        <v>87</v>
      </c>
      <c r="C8" s="22">
        <f>SUM(C5:C7)</f>
        <v>128691</v>
      </c>
      <c r="D8" s="22">
        <f t="shared" ref="D8:L8" si="0">SUM(D5:D7)</f>
        <v>131134.887523126</v>
      </c>
      <c r="E8" s="22">
        <f t="shared" si="0"/>
        <v>136345</v>
      </c>
      <c r="F8" s="22">
        <f t="shared" si="0"/>
        <v>238587.23921694458</v>
      </c>
      <c r="G8" s="22">
        <f t="shared" si="0"/>
        <v>256189.12117718038</v>
      </c>
      <c r="H8" s="22">
        <f t="shared" si="0"/>
        <v>247828</v>
      </c>
      <c r="I8" s="22">
        <f t="shared" si="0"/>
        <v>242554.0848231393</v>
      </c>
      <c r="J8" s="22">
        <f t="shared" si="0"/>
        <v>283030.16695000103</v>
      </c>
      <c r="K8" s="22">
        <f t="shared" si="0"/>
        <v>304617</v>
      </c>
      <c r="L8" s="22">
        <f t="shared" si="0"/>
        <v>192640</v>
      </c>
      <c r="M8" s="22">
        <f t="shared" ref="M8" si="1">SUM(M5:M7)</f>
        <v>178917.91349999909</v>
      </c>
      <c r="N8" s="22">
        <f>SUM(N5:N7)</f>
        <v>133207.44895000034</v>
      </c>
      <c r="O8" s="22">
        <f>SUM(O5:O7)</f>
        <v>160784.44051999613</v>
      </c>
    </row>
    <row r="9" spans="2:15" x14ac:dyDescent="0.2">
      <c r="G9" s="23"/>
      <c r="H9" s="23"/>
      <c r="I9" s="23"/>
      <c r="J9" s="23"/>
      <c r="K9" s="23"/>
      <c r="L9" s="23"/>
      <c r="M9" s="23"/>
      <c r="N9" s="23"/>
      <c r="O9" s="23"/>
    </row>
    <row r="10" spans="2:15" x14ac:dyDescent="0.2">
      <c r="B10" s="16" t="s">
        <v>25</v>
      </c>
      <c r="C10" s="19">
        <v>-32161</v>
      </c>
      <c r="D10" s="19">
        <v>-13660.52843</v>
      </c>
      <c r="E10" s="19">
        <v>-18043</v>
      </c>
      <c r="F10" s="19">
        <v>-4923</v>
      </c>
      <c r="G10" s="19">
        <v>-30259.458759999998</v>
      </c>
      <c r="H10" s="19">
        <v>-8220.3372199999994</v>
      </c>
      <c r="I10" s="19">
        <v>-23751.429810000001</v>
      </c>
      <c r="J10" s="19">
        <v>-2925.1819</v>
      </c>
      <c r="K10" s="19">
        <v>-5121</v>
      </c>
      <c r="L10" s="19">
        <v>-5229</v>
      </c>
      <c r="M10" s="19">
        <v>-2685</v>
      </c>
      <c r="N10" s="19">
        <v>-2691</v>
      </c>
      <c r="O10" s="19">
        <v>0</v>
      </c>
    </row>
    <row r="11" spans="2:15" x14ac:dyDescent="0.2">
      <c r="B11" s="16" t="s">
        <v>26</v>
      </c>
      <c r="C11" s="19">
        <v>-934</v>
      </c>
      <c r="D11" s="19">
        <v>-1913</v>
      </c>
      <c r="E11" s="19">
        <v>-1604</v>
      </c>
      <c r="F11" s="19">
        <v>-2163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</row>
    <row r="12" spans="2:15" ht="12.75" thickBot="1" x14ac:dyDescent="0.25">
      <c r="B12" s="24" t="s">
        <v>86</v>
      </c>
      <c r="C12" s="25">
        <f t="shared" ref="C12:J12" si="2">SUM(C8,C10:C11)</f>
        <v>95596</v>
      </c>
      <c r="D12" s="25">
        <f t="shared" si="2"/>
        <v>115561.359093126</v>
      </c>
      <c r="E12" s="25">
        <f t="shared" si="2"/>
        <v>116698</v>
      </c>
      <c r="F12" s="25">
        <f t="shared" si="2"/>
        <v>231501.23921694458</v>
      </c>
      <c r="G12" s="25">
        <f t="shared" si="2"/>
        <v>225929.66241718037</v>
      </c>
      <c r="H12" s="25">
        <f t="shared" si="2"/>
        <v>239607.66278000001</v>
      </c>
      <c r="I12" s="25">
        <f t="shared" si="2"/>
        <v>218802.6550131393</v>
      </c>
      <c r="J12" s="25">
        <f t="shared" si="2"/>
        <v>280104.98505000101</v>
      </c>
      <c r="K12" s="25">
        <f t="shared" ref="K12:L12" si="3">SUM(K8,K10:K11)</f>
        <v>299496</v>
      </c>
      <c r="L12" s="25">
        <f t="shared" si="3"/>
        <v>187411</v>
      </c>
      <c r="M12" s="25">
        <f t="shared" ref="M12" si="4">SUM(M8,M10:M11)</f>
        <v>176232.91349999909</v>
      </c>
      <c r="N12" s="25">
        <f>SUM(N8,N10:N11)</f>
        <v>130516.44895000034</v>
      </c>
      <c r="O12" s="25">
        <f>SUM(O8,O10:O11)</f>
        <v>160784.44051999613</v>
      </c>
    </row>
    <row r="13" spans="2:15" ht="12.75" thickTop="1" x14ac:dyDescent="0.2">
      <c r="B13" s="16"/>
      <c r="C13" s="26"/>
      <c r="D13" s="26"/>
      <c r="E13" s="26"/>
      <c r="F13" s="26"/>
      <c r="G13" s="26"/>
      <c r="H13" s="26"/>
      <c r="I13" s="26"/>
      <c r="J13" s="26"/>
      <c r="K13" s="23"/>
      <c r="L13" s="23"/>
      <c r="M13" s="23"/>
      <c r="N13" s="23"/>
      <c r="O13" s="23"/>
    </row>
    <row r="14" spans="2:15" x14ac:dyDescent="0.2">
      <c r="B14" s="17" t="s">
        <v>107</v>
      </c>
      <c r="C14" s="26"/>
      <c r="D14" s="26"/>
      <c r="E14" s="26"/>
      <c r="F14" s="26"/>
      <c r="G14" s="26"/>
      <c r="H14" s="26"/>
      <c r="I14" s="26"/>
      <c r="J14" s="26"/>
      <c r="K14" s="23"/>
      <c r="L14" s="23"/>
      <c r="M14" s="23"/>
      <c r="N14" s="23"/>
      <c r="O14" s="23"/>
    </row>
    <row r="15" spans="2:15" x14ac:dyDescent="0.2">
      <c r="B15" s="16" t="s">
        <v>30</v>
      </c>
      <c r="C15" s="26">
        <v>-95846</v>
      </c>
      <c r="D15" s="26">
        <v>-78020.615941999989</v>
      </c>
      <c r="E15" s="26">
        <v>-89976</v>
      </c>
      <c r="F15" s="26">
        <v>-281737.96191933082</v>
      </c>
      <c r="G15" s="26">
        <v>-436028</v>
      </c>
      <c r="H15" s="26">
        <v>-401168</v>
      </c>
      <c r="I15" s="26">
        <f>-148847-48</f>
        <v>-148895</v>
      </c>
      <c r="J15" s="26">
        <v>-86851.786939999904</v>
      </c>
      <c r="K15" s="26">
        <v>-156993</v>
      </c>
      <c r="L15" s="26">
        <v>-200274</v>
      </c>
      <c r="M15" s="26">
        <v>-165265</v>
      </c>
      <c r="N15" s="26">
        <v>-154062.05270999996</v>
      </c>
      <c r="O15" s="26">
        <v>-92654.411829999997</v>
      </c>
    </row>
    <row r="16" spans="2:15" x14ac:dyDescent="0.2">
      <c r="B16" s="16" t="s">
        <v>88</v>
      </c>
      <c r="C16" s="26">
        <v>2634</v>
      </c>
      <c r="D16" s="26">
        <v>0</v>
      </c>
      <c r="E16" s="26">
        <v>0</v>
      </c>
      <c r="F16" s="26">
        <v>6300</v>
      </c>
      <c r="G16" s="26">
        <v>0</v>
      </c>
      <c r="H16" s="26">
        <v>3032</v>
      </c>
      <c r="I16" s="26">
        <v>186</v>
      </c>
      <c r="J16" s="26">
        <v>75.521000000000001</v>
      </c>
      <c r="K16" s="26">
        <v>0</v>
      </c>
      <c r="L16" s="26">
        <v>3350</v>
      </c>
      <c r="M16" s="26">
        <v>5132.6455199999991</v>
      </c>
      <c r="N16" s="26">
        <v>2456</v>
      </c>
      <c r="O16" s="26">
        <v>15687.599920000001</v>
      </c>
    </row>
    <row r="17" spans="2:15" x14ac:dyDescent="0.2">
      <c r="B17" s="16" t="s">
        <v>27</v>
      </c>
      <c r="C17" s="19">
        <v>1658</v>
      </c>
      <c r="D17" s="19">
        <v>0</v>
      </c>
      <c r="E17" s="19">
        <v>0</v>
      </c>
      <c r="F17" s="26">
        <v>3349.5183300000008</v>
      </c>
      <c r="G17" s="26">
        <v>9883.2161300000007</v>
      </c>
      <c r="H17" s="26">
        <v>11300</v>
      </c>
      <c r="I17" s="26">
        <v>16763.961676708001</v>
      </c>
      <c r="J17" s="26">
        <v>11523.068930000003</v>
      </c>
      <c r="K17" s="26">
        <v>20992.304030000014</v>
      </c>
      <c r="L17" s="26">
        <v>22435</v>
      </c>
      <c r="M17" s="26">
        <v>14805.633200000015</v>
      </c>
      <c r="N17" s="26">
        <v>9671</v>
      </c>
      <c r="O17" s="26">
        <v>9600.4965400000001</v>
      </c>
    </row>
    <row r="18" spans="2:15" x14ac:dyDescent="0.2">
      <c r="B18" s="16" t="s">
        <v>28</v>
      </c>
      <c r="C18" s="19">
        <v>0</v>
      </c>
      <c r="D18" s="19">
        <v>0</v>
      </c>
      <c r="E18" s="19">
        <v>0</v>
      </c>
      <c r="F18" s="26">
        <v>-11912</v>
      </c>
      <c r="G18" s="26">
        <v>8949</v>
      </c>
      <c r="H18" s="26">
        <v>2963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</row>
    <row r="19" spans="2:15" x14ac:dyDescent="0.2">
      <c r="B19" s="16" t="s">
        <v>89</v>
      </c>
      <c r="C19" s="19">
        <v>0</v>
      </c>
      <c r="D19" s="19">
        <v>0</v>
      </c>
      <c r="E19" s="19">
        <v>0</v>
      </c>
      <c r="F19" s="26">
        <v>-38021</v>
      </c>
      <c r="G19" s="26">
        <v>-38428</v>
      </c>
      <c r="H19" s="26">
        <v>-23872</v>
      </c>
      <c r="I19" s="26">
        <v>95525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</row>
    <row r="20" spans="2:15" x14ac:dyDescent="0.2">
      <c r="B20" s="16" t="s">
        <v>29</v>
      </c>
      <c r="C20" s="26">
        <v>181</v>
      </c>
      <c r="D20" s="26">
        <v>386.9</v>
      </c>
      <c r="E20" s="26">
        <v>622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1075</v>
      </c>
      <c r="M20" s="26">
        <v>0</v>
      </c>
      <c r="N20" s="26">
        <v>0</v>
      </c>
      <c r="O20" s="26">
        <v>0</v>
      </c>
    </row>
    <row r="21" spans="2:15" x14ac:dyDescent="0.2">
      <c r="B21" s="16" t="s">
        <v>113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-38507.199999999997</v>
      </c>
      <c r="L21" s="26">
        <v>-32563</v>
      </c>
      <c r="M21" s="26">
        <v>0</v>
      </c>
      <c r="N21" s="26">
        <v>0</v>
      </c>
      <c r="O21" s="26">
        <v>0</v>
      </c>
    </row>
    <row r="22" spans="2:15" x14ac:dyDescent="0.2">
      <c r="B22" s="27" t="s">
        <v>114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76">
        <v>0</v>
      </c>
      <c r="L22" s="76">
        <v>37838</v>
      </c>
      <c r="M22" s="26">
        <v>0</v>
      </c>
      <c r="N22" s="26">
        <v>1036</v>
      </c>
      <c r="O22" s="26">
        <v>0</v>
      </c>
    </row>
    <row r="23" spans="2:15" ht="12.75" thickBot="1" x14ac:dyDescent="0.25">
      <c r="B23" s="21" t="s">
        <v>31</v>
      </c>
      <c r="C23" s="25">
        <f>SUM(C15:C22)</f>
        <v>-91373</v>
      </c>
      <c r="D23" s="25">
        <f t="shared" ref="D23:L23" si="5">SUM(D15:D22)</f>
        <v>-77633.715941999995</v>
      </c>
      <c r="E23" s="25">
        <f t="shared" si="5"/>
        <v>-89354</v>
      </c>
      <c r="F23" s="25">
        <f t="shared" si="5"/>
        <v>-322021.44358933083</v>
      </c>
      <c r="G23" s="25">
        <f t="shared" si="5"/>
        <v>-455623.78386999998</v>
      </c>
      <c r="H23" s="25">
        <f t="shared" si="5"/>
        <v>-407745</v>
      </c>
      <c r="I23" s="25">
        <f t="shared" si="5"/>
        <v>-36420.038323291985</v>
      </c>
      <c r="J23" s="25">
        <f t="shared" si="5"/>
        <v>-75253.197009999902</v>
      </c>
      <c r="K23" s="25">
        <f t="shared" si="5"/>
        <v>-174507.89597000001</v>
      </c>
      <c r="L23" s="25">
        <f t="shared" si="5"/>
        <v>-168139</v>
      </c>
      <c r="M23" s="25">
        <f t="shared" ref="M23" si="6">SUM(M15:M22)</f>
        <v>-145326.72128</v>
      </c>
      <c r="N23" s="25">
        <f>SUM(N15:N22)</f>
        <v>-140899.05270999996</v>
      </c>
      <c r="O23" s="25">
        <f>SUM(O15:O22)</f>
        <v>-67366.315369999997</v>
      </c>
    </row>
    <row r="24" spans="2:15" ht="12.75" thickTop="1" x14ac:dyDescent="0.2">
      <c r="I24" s="22"/>
      <c r="J24" s="22"/>
      <c r="K24" s="23"/>
      <c r="L24" s="23"/>
      <c r="M24" s="23"/>
      <c r="N24" s="23"/>
      <c r="O24" s="23"/>
    </row>
    <row r="25" spans="2:15" x14ac:dyDescent="0.2">
      <c r="B25" s="17" t="s">
        <v>90</v>
      </c>
      <c r="C25" s="26"/>
      <c r="D25" s="26"/>
      <c r="E25" s="26"/>
      <c r="F25" s="26"/>
      <c r="G25" s="26"/>
      <c r="H25" s="26"/>
      <c r="I25" s="26"/>
      <c r="J25" s="26"/>
      <c r="K25" s="23"/>
      <c r="L25" s="23"/>
      <c r="M25" s="23"/>
      <c r="N25" s="23"/>
      <c r="O25" s="23"/>
    </row>
    <row r="26" spans="2:15" x14ac:dyDescent="0.2">
      <c r="B26" s="16" t="s">
        <v>34</v>
      </c>
      <c r="C26" s="26">
        <v>0</v>
      </c>
      <c r="D26" s="26">
        <v>24013.839639999998</v>
      </c>
      <c r="E26" s="26">
        <v>27900</v>
      </c>
      <c r="F26" s="26">
        <v>455109.1874</v>
      </c>
      <c r="G26" s="26">
        <v>1144.16381</v>
      </c>
      <c r="H26" s="26">
        <v>396182</v>
      </c>
      <c r="I26" s="19">
        <v>0</v>
      </c>
      <c r="J26" s="19">
        <v>0</v>
      </c>
      <c r="K26" s="26">
        <v>0</v>
      </c>
      <c r="L26" s="26">
        <v>42349</v>
      </c>
      <c r="M26" s="26">
        <v>50248.045529999996</v>
      </c>
      <c r="N26" s="26">
        <v>50248</v>
      </c>
      <c r="O26" s="26">
        <v>0</v>
      </c>
    </row>
    <row r="27" spans="2:15" x14ac:dyDescent="0.2">
      <c r="B27" s="16" t="s">
        <v>35</v>
      </c>
      <c r="C27" s="26">
        <v>-3749</v>
      </c>
      <c r="D27" s="26">
        <v>-12890.358107370001</v>
      </c>
      <c r="E27" s="26">
        <v>-21146</v>
      </c>
      <c r="F27" s="26">
        <v>-28974.787013753998</v>
      </c>
      <c r="G27" s="26">
        <v>-477.08605999999997</v>
      </c>
      <c r="H27" s="26">
        <v>-635</v>
      </c>
      <c r="I27" s="26">
        <v>-32.467073140999986</v>
      </c>
      <c r="J27" s="26">
        <v>0</v>
      </c>
      <c r="K27" s="26">
        <v>-62514.432000000001</v>
      </c>
      <c r="L27" s="26">
        <v>0</v>
      </c>
      <c r="M27" s="26">
        <v>-10996.251520000002</v>
      </c>
      <c r="N27" s="26">
        <v>-5310</v>
      </c>
      <c r="O27" s="26">
        <v>-5336.7492599999996</v>
      </c>
    </row>
    <row r="28" spans="2:15" x14ac:dyDescent="0.2">
      <c r="B28" s="16" t="s">
        <v>109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19">
        <v>0</v>
      </c>
      <c r="J28" s="19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</row>
    <row r="29" spans="2:15" x14ac:dyDescent="0.2">
      <c r="B29" s="16" t="s">
        <v>32</v>
      </c>
      <c r="C29" s="26">
        <v>-5795</v>
      </c>
      <c r="D29" s="26">
        <v>9868</v>
      </c>
      <c r="E29" s="26">
        <v>0</v>
      </c>
      <c r="F29" s="26">
        <v>0</v>
      </c>
      <c r="G29" s="26">
        <v>0</v>
      </c>
      <c r="H29" s="19">
        <v>0</v>
      </c>
      <c r="I29" s="19">
        <v>0</v>
      </c>
      <c r="J29" s="19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</row>
    <row r="30" spans="2:15" x14ac:dyDescent="0.2">
      <c r="B30" s="16" t="s">
        <v>26</v>
      </c>
      <c r="C30" s="19">
        <v>0</v>
      </c>
      <c r="D30" s="19">
        <v>0</v>
      </c>
      <c r="E30" s="19">
        <v>0</v>
      </c>
      <c r="F30" s="19">
        <v>0</v>
      </c>
      <c r="G30" s="19">
        <v>-43080.442680692999</v>
      </c>
      <c r="H30" s="26">
        <v>-22915.4355</v>
      </c>
      <c r="I30" s="19">
        <v>-69764.074511457278</v>
      </c>
      <c r="J30" s="19">
        <v>-72826.335760000002</v>
      </c>
      <c r="K30" s="26">
        <v>-85730.592000000004</v>
      </c>
      <c r="L30" s="26">
        <v>-91948</v>
      </c>
      <c r="M30" s="26">
        <v>-103126.92928999999</v>
      </c>
      <c r="N30" s="26">
        <v>-101643</v>
      </c>
      <c r="O30" s="26">
        <v>-99047.273790000021</v>
      </c>
    </row>
    <row r="31" spans="2:15" x14ac:dyDescent="0.2">
      <c r="B31" s="16" t="s">
        <v>33</v>
      </c>
      <c r="C31" s="19">
        <v>-12450</v>
      </c>
      <c r="D31" s="19">
        <v>-60000</v>
      </c>
      <c r="E31" s="19">
        <v>-36000</v>
      </c>
      <c r="F31" s="19">
        <v>-36000</v>
      </c>
      <c r="G31" s="19">
        <v>0</v>
      </c>
      <c r="H31" s="19">
        <v>-150725.22</v>
      </c>
      <c r="I31" s="26">
        <v>-25000</v>
      </c>
      <c r="J31" s="26">
        <v>-50329.826000000001</v>
      </c>
      <c r="K31" s="26">
        <v>-21852.173999999999</v>
      </c>
      <c r="L31" s="26">
        <v>-1607</v>
      </c>
      <c r="M31" s="26">
        <v>0</v>
      </c>
      <c r="N31" s="26">
        <v>0</v>
      </c>
      <c r="O31" s="26">
        <v>0</v>
      </c>
    </row>
    <row r="32" spans="2:15" x14ac:dyDescent="0.2">
      <c r="B32" s="16" t="s">
        <v>36</v>
      </c>
      <c r="C32" s="26">
        <v>0</v>
      </c>
      <c r="D32" s="26">
        <v>0</v>
      </c>
      <c r="E32" s="26">
        <v>0</v>
      </c>
      <c r="F32" s="26">
        <v>0</v>
      </c>
      <c r="G32" s="26">
        <v>20000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</row>
    <row r="33" spans="2:15" x14ac:dyDescent="0.2">
      <c r="B33" s="16" t="s">
        <v>37</v>
      </c>
      <c r="C33" s="26">
        <v>0</v>
      </c>
      <c r="D33" s="26">
        <v>0</v>
      </c>
      <c r="E33" s="26">
        <v>0</v>
      </c>
      <c r="F33" s="26">
        <v>0</v>
      </c>
      <c r="G33" s="26">
        <v>-1527.43339105</v>
      </c>
      <c r="H33" s="26">
        <v>-3101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</row>
    <row r="34" spans="2:15" ht="12.75" thickBot="1" x14ac:dyDescent="0.25">
      <c r="B34" s="28" t="s">
        <v>91</v>
      </c>
      <c r="C34" s="25">
        <f>SUM(C26:C33)</f>
        <v>-21994</v>
      </c>
      <c r="D34" s="25">
        <f t="shared" ref="D34:L34" si="7">SUM(D26:D33)</f>
        <v>-39008.518467369999</v>
      </c>
      <c r="E34" s="25">
        <f t="shared" si="7"/>
        <v>-29246</v>
      </c>
      <c r="F34" s="25">
        <f t="shared" si="7"/>
        <v>390134.40038624598</v>
      </c>
      <c r="G34" s="25">
        <f t="shared" si="7"/>
        <v>-23940.798321743001</v>
      </c>
      <c r="H34" s="25">
        <f t="shared" si="7"/>
        <v>218805.34449999998</v>
      </c>
      <c r="I34" s="25">
        <f t="shared" si="7"/>
        <v>-94796.541584598279</v>
      </c>
      <c r="J34" s="25">
        <f t="shared" si="7"/>
        <v>-123156.16176</v>
      </c>
      <c r="K34" s="25">
        <f t="shared" si="7"/>
        <v>-170097.198</v>
      </c>
      <c r="L34" s="25">
        <f t="shared" si="7"/>
        <v>-51206</v>
      </c>
      <c r="M34" s="25">
        <f t="shared" ref="M34" si="8">SUM(M26:M33)</f>
        <v>-63875.135279999988</v>
      </c>
      <c r="N34" s="25">
        <f>SUM(N26:N33)</f>
        <v>-56705</v>
      </c>
      <c r="O34" s="25">
        <f>SUM(O26:O33)</f>
        <v>-104384.02305000002</v>
      </c>
    </row>
    <row r="35" spans="2:15" ht="12.75" thickTop="1" x14ac:dyDescent="0.2">
      <c r="B35" s="16"/>
      <c r="C35" s="16"/>
      <c r="D35" s="26"/>
      <c r="E35" s="26"/>
      <c r="F35" s="26"/>
      <c r="G35" s="26"/>
      <c r="H35" s="29"/>
      <c r="I35" s="26"/>
      <c r="J35" s="26"/>
      <c r="K35" s="23"/>
      <c r="L35" s="23"/>
      <c r="M35" s="23"/>
      <c r="N35" s="23"/>
      <c r="O35" s="23"/>
    </row>
    <row r="36" spans="2:15" x14ac:dyDescent="0.2">
      <c r="B36" s="17" t="s">
        <v>38</v>
      </c>
      <c r="C36" s="29">
        <f t="shared" ref="C36:L36" si="9">C34+C23+C12</f>
        <v>-17771</v>
      </c>
      <c r="D36" s="29">
        <f t="shared" si="9"/>
        <v>-1080.8753162439971</v>
      </c>
      <c r="E36" s="29">
        <f t="shared" si="9"/>
        <v>-1902</v>
      </c>
      <c r="F36" s="29">
        <f t="shared" si="9"/>
        <v>299614.19601385971</v>
      </c>
      <c r="G36" s="29">
        <f t="shared" si="9"/>
        <v>-253634.91977456259</v>
      </c>
      <c r="H36" s="29">
        <f t="shared" si="9"/>
        <v>50668.007279999991</v>
      </c>
      <c r="I36" s="29">
        <f t="shared" si="9"/>
        <v>87586.075105249038</v>
      </c>
      <c r="J36" s="29">
        <f t="shared" si="9"/>
        <v>81695.626280001103</v>
      </c>
      <c r="K36" s="29">
        <f t="shared" si="9"/>
        <v>-45109.093970000045</v>
      </c>
      <c r="L36" s="29">
        <f t="shared" si="9"/>
        <v>-31934</v>
      </c>
      <c r="M36" s="29">
        <f t="shared" ref="M36" si="10">M34+M23+M12</f>
        <v>-32968.943060000893</v>
      </c>
      <c r="N36" s="29">
        <f>N34+N23+N12</f>
        <v>-67087.60375999962</v>
      </c>
      <c r="O36" s="29">
        <f>O34+O23+O12</f>
        <v>-10965.897900003882</v>
      </c>
    </row>
    <row r="37" spans="2:15" x14ac:dyDescent="0.2">
      <c r="G37" s="23"/>
      <c r="H37" s="19"/>
      <c r="I37" s="29"/>
      <c r="J37" s="29"/>
      <c r="K37" s="23"/>
      <c r="L37" s="23"/>
      <c r="M37" s="23"/>
      <c r="N37" s="23"/>
      <c r="O37" s="23"/>
    </row>
    <row r="38" spans="2:15" x14ac:dyDescent="0.2">
      <c r="B38" s="17" t="s">
        <v>39</v>
      </c>
      <c r="C38" s="20">
        <v>21557</v>
      </c>
      <c r="D38" s="20">
        <v>4211</v>
      </c>
      <c r="E38" s="20">
        <v>3196</v>
      </c>
      <c r="F38" s="20">
        <v>1361</v>
      </c>
      <c r="G38" s="20">
        <v>323943</v>
      </c>
      <c r="H38" s="20">
        <v>61553.262980000014</v>
      </c>
      <c r="I38" s="20">
        <v>115076</v>
      </c>
      <c r="J38" s="20">
        <v>208995.8</v>
      </c>
      <c r="K38" s="20">
        <v>300982.8069477526</v>
      </c>
      <c r="L38" s="20">
        <v>294784</v>
      </c>
      <c r="M38" s="20">
        <v>277953</v>
      </c>
      <c r="N38" s="20">
        <v>277953</v>
      </c>
      <c r="O38" s="20">
        <v>243018.10546000002</v>
      </c>
    </row>
    <row r="39" spans="2:15" x14ac:dyDescent="0.2">
      <c r="D39" s="30"/>
      <c r="E39" s="30"/>
      <c r="F39" s="30"/>
      <c r="G39" s="31"/>
      <c r="H39" s="19"/>
      <c r="I39" s="19"/>
      <c r="J39" s="19"/>
      <c r="K39" s="23"/>
      <c r="L39" s="23"/>
      <c r="M39" s="23"/>
      <c r="N39" s="23"/>
      <c r="O39" s="23"/>
    </row>
    <row r="40" spans="2:15" ht="24" x14ac:dyDescent="0.2">
      <c r="B40" s="32" t="s">
        <v>40</v>
      </c>
      <c r="C40" s="33">
        <v>425</v>
      </c>
      <c r="D40" s="19">
        <v>67.184630713994636</v>
      </c>
      <c r="E40" s="19">
        <v>67</v>
      </c>
      <c r="F40" s="19">
        <v>22968.004770000003</v>
      </c>
      <c r="G40" s="19">
        <v>-8755.1279425430184</v>
      </c>
      <c r="H40" s="19">
        <v>2854</v>
      </c>
      <c r="I40" s="19">
        <v>6333</v>
      </c>
      <c r="J40" s="19">
        <v>10292.07428999998</v>
      </c>
      <c r="K40" s="19">
        <v>38909.872560000113</v>
      </c>
      <c r="L40" s="19">
        <v>15103</v>
      </c>
      <c r="M40" s="19">
        <v>-1966.2626300000186</v>
      </c>
      <c r="N40" s="19">
        <v>-7546</v>
      </c>
      <c r="O40" s="19">
        <v>3462.5426100000132</v>
      </c>
    </row>
    <row r="41" spans="2:15" x14ac:dyDescent="0.2">
      <c r="G41" s="23"/>
      <c r="H41" s="22"/>
      <c r="I41" s="19"/>
      <c r="J41" s="19"/>
      <c r="K41" s="23"/>
      <c r="L41" s="23"/>
      <c r="M41" s="23"/>
      <c r="N41" s="23"/>
      <c r="O41" s="23"/>
    </row>
    <row r="42" spans="2:15" ht="12.75" thickBot="1" x14ac:dyDescent="0.25">
      <c r="B42" s="17" t="s">
        <v>41</v>
      </c>
      <c r="C42" s="34">
        <f>ROUND(SUM(C36,C38,C40),0)</f>
        <v>4211</v>
      </c>
      <c r="D42" s="34">
        <f>ROUND(SUM(D36,D38,D40),0)</f>
        <v>3197</v>
      </c>
      <c r="E42" s="34">
        <f>ROUND(SUM(E36,E38,E40),0)</f>
        <v>1361</v>
      </c>
      <c r="F42" s="34">
        <f>ROUND(SUM(F36,F38,F40),0)</f>
        <v>323943</v>
      </c>
      <c r="G42" s="34">
        <f>SUM(G36,G38,G40)</f>
        <v>61552.952282894395</v>
      </c>
      <c r="H42" s="34">
        <f>SUM(H36,H38,H40)</f>
        <v>115075.27026</v>
      </c>
      <c r="I42" s="34">
        <f>SUM(I36,I38,I40)</f>
        <v>208995.07510524904</v>
      </c>
      <c r="J42" s="34">
        <f>SUM(J36,J38,J40)</f>
        <v>300983.50057000102</v>
      </c>
      <c r="K42" s="34">
        <f t="shared" ref="K42:L42" si="11">SUM(K36,K38,K40)</f>
        <v>294783.58553775266</v>
      </c>
      <c r="L42" s="34">
        <f t="shared" si="11"/>
        <v>277953</v>
      </c>
      <c r="M42" s="34">
        <f t="shared" ref="M42" si="12">SUM(M36,M38,M40)</f>
        <v>243017.7943099991</v>
      </c>
      <c r="N42" s="34">
        <f>SUM(N36,N38,N40)</f>
        <v>203319.39624000038</v>
      </c>
      <c r="O42" s="34">
        <f>SUM(O36,O38,O40)</f>
        <v>235514.75016999614</v>
      </c>
    </row>
    <row r="43" spans="2:15" ht="12.75" thickTop="1" x14ac:dyDescent="0.2">
      <c r="C43" s="22"/>
      <c r="D43" s="22"/>
      <c r="E43" s="22"/>
      <c r="F43" s="22"/>
      <c r="G43" s="22"/>
      <c r="H43" s="22"/>
      <c r="I43" s="22"/>
      <c r="J43" s="22"/>
      <c r="K43" s="23"/>
      <c r="L43" s="23"/>
      <c r="M43" s="23"/>
      <c r="N43" s="23"/>
      <c r="O43" s="23"/>
    </row>
    <row r="44" spans="2:15" x14ac:dyDescent="0.2">
      <c r="B44" s="7"/>
      <c r="C44" s="35"/>
      <c r="D44" s="36"/>
      <c r="E44" s="36"/>
      <c r="F44" s="36"/>
      <c r="G44" s="37"/>
      <c r="H44" s="38"/>
      <c r="I44" s="22"/>
      <c r="J44" s="22"/>
      <c r="K44" s="23"/>
      <c r="L44" s="23"/>
      <c r="M44" s="23"/>
      <c r="N44" s="23"/>
      <c r="O44" s="23"/>
    </row>
    <row r="45" spans="2:15" x14ac:dyDescent="0.2">
      <c r="B45" s="39" t="s">
        <v>42</v>
      </c>
      <c r="C45" s="40"/>
      <c r="D45" s="40"/>
      <c r="E45" s="40"/>
      <c r="F45" s="40"/>
      <c r="G45" s="41">
        <v>2963</v>
      </c>
      <c r="H45" s="38"/>
      <c r="I45" s="42"/>
      <c r="J45" s="42"/>
      <c r="K45" s="23"/>
      <c r="L45" s="23"/>
      <c r="M45" s="23"/>
      <c r="N45" s="23"/>
      <c r="O45" s="23"/>
    </row>
    <row r="46" spans="2:15" ht="12.75" thickBot="1" x14ac:dyDescent="0.25">
      <c r="B46" s="39" t="s">
        <v>43</v>
      </c>
      <c r="C46" s="43"/>
      <c r="D46" s="43"/>
      <c r="E46" s="43"/>
      <c r="F46" s="43"/>
      <c r="G46" s="44">
        <v>76449</v>
      </c>
      <c r="H46" s="44">
        <v>100321.483502884</v>
      </c>
      <c r="I46" s="45"/>
      <c r="J46" s="45"/>
      <c r="K46" s="45"/>
      <c r="L46" s="45"/>
      <c r="M46" s="45"/>
      <c r="N46" s="45"/>
      <c r="O46" s="45"/>
    </row>
    <row r="47" spans="2:15" ht="12.75" thickTop="1" x14ac:dyDescent="0.2">
      <c r="B47" s="7"/>
      <c r="C47" s="7"/>
      <c r="D47" s="46"/>
      <c r="E47" s="46"/>
      <c r="F47" s="46"/>
      <c r="H47" s="47"/>
      <c r="I47" s="48"/>
      <c r="J47" s="48"/>
      <c r="K47" s="23"/>
      <c r="L47" s="23"/>
      <c r="M47" s="23"/>
      <c r="N47" s="23"/>
      <c r="O47" s="23"/>
    </row>
    <row r="48" spans="2:15" ht="12.75" thickBot="1" x14ac:dyDescent="0.25">
      <c r="B48" s="17" t="s">
        <v>44</v>
      </c>
      <c r="C48" s="49">
        <f t="shared" ref="C48:F48" si="13">SUM(C42,C45,C46)</f>
        <v>4211</v>
      </c>
      <c r="D48" s="49">
        <f t="shared" si="13"/>
        <v>3197</v>
      </c>
      <c r="E48" s="49">
        <f t="shared" si="13"/>
        <v>1361</v>
      </c>
      <c r="F48" s="49">
        <f t="shared" si="13"/>
        <v>323943</v>
      </c>
      <c r="G48" s="49">
        <f>SUM(G42,G45,G46)</f>
        <v>140964.9522828944</v>
      </c>
      <c r="H48" s="49">
        <f>SUM(H42,H45,H46)</f>
        <v>215396.75376288401</v>
      </c>
      <c r="I48" s="50">
        <f>SUM(I42,I45,I46)</f>
        <v>208995.07510524904</v>
      </c>
      <c r="J48" s="50">
        <f>SUM(J42,J45,J46)</f>
        <v>300983.50057000102</v>
      </c>
      <c r="K48" s="50">
        <f t="shared" ref="K48:L48" si="14">SUM(K42,K45,K46)</f>
        <v>294783.58553775266</v>
      </c>
      <c r="L48" s="50">
        <f t="shared" si="14"/>
        <v>277953</v>
      </c>
      <c r="M48" s="50">
        <f t="shared" ref="M48" si="15">SUM(M42,M45,M46)</f>
        <v>243017.7943099991</v>
      </c>
      <c r="N48" s="50">
        <f>SUM(N42,N45,N46)</f>
        <v>203319.39624000038</v>
      </c>
      <c r="O48" s="50">
        <f>SUM(O42,O45,O46)</f>
        <v>235514.75016999614</v>
      </c>
    </row>
    <row r="49" spans="9:9" ht="12.75" thickTop="1" x14ac:dyDescent="0.2">
      <c r="I49" s="23"/>
    </row>
    <row r="50" spans="9:9" x14ac:dyDescent="0.2">
      <c r="I50" s="23"/>
    </row>
  </sheetData>
  <mergeCells count="1">
    <mergeCell ref="C2:O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P&amp;L</vt:lpstr>
      <vt:lpstr>BS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2019-05-14T11:33:16Z</dcterms:modified>
</cp:coreProperties>
</file>